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<sst xmlns="http://schemas.openxmlformats.org/spreadsheetml/2006/main" count="85" uniqueCount="75">
  <si>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</si>
  <si>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</si>
  <si>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</si>
  <si>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</si>
  <si>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</si>
  <si>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</si>
  <si>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</si>
  <si>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</si>
  <si>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</si>
  <si>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</si>
  <si>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</si>
  <si>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</si>
  <si>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</si>
  <si>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</si>
  <si>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</si>
  <si>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</si>
  <si>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</si>
  <si>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</si>
  <si>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</si>
  <si>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</si>
  <si>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</si>
  <si>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</si>
  <si>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</si>
  <si>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</si>
  <si>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</si>
  <si>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</si>
  <si>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</si>
  <si>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</si>
  <si>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</si>
  <si>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</si>
  <si>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</si>
  <si>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</si>
  <si>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</si>
  <si>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</si>
  <si>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</si>
  <si>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</si>
  <si>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</si>
  <si>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</si>
  <si>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</si>
  <si>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</si>
  <si>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</si>
  <si>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</si>
  <si>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</si>
  <si>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</si>
  <si>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</si>
  <si>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</si>
  <si>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</si>
  <si>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</si>
  <si>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</si>
  <si>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</si>
  <si>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</si>
  <si>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</si>
  <si>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</si>
  <si>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</si>
  <si>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</si>
  <si>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</si>
  <si>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</si>
  <si>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</si>
  <si>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</si>
  <si>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</si>
  <si>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</si>
  <si>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</si>
  <si>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</si>
  <si>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</si>
  <si>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</si>
  <si>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</si>
  <si>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</si>
  <si>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</si>
  <si>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</si>
  <si>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</si>
  <si>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</si>
  <si>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 xml:space="preserve">  Guinea--Connarky</t>
  </si>
  <si>
    <t>07/05/2012  1/</t>
  </si>
  <si>
    <t>07/07/2011 1/</t>
  </si>
  <si>
    <t>Last updated July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</si>
</sst>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6" activePane="bottomLeft" state="frozen"/>
      <selection pane="topLeft" activeCell="A1" sqref="A1"/>
      <selection pane="bottomLeft" activeCell="A73" sqref="A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67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70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72</v>
      </c>
      <c r="D5" s="44" t="s">
        <v>73</v>
      </c>
      <c r="E5" s="16" t="s">
        <v>69</v>
      </c>
      <c r="F5" s="16" t="s">
        <v>69</v>
      </c>
      <c r="G5" s="16" t="s">
        <v>69</v>
      </c>
      <c r="H5" s="16" t="s">
        <v>69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61.199999999999996</v>
      </c>
      <c r="D9" s="45">
        <f>D10+D11+D12</f>
        <v>107.5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9.2+42.8</f>
        <v>52</v>
      </c>
      <c r="D10" s="51">
        <f>15.2+81.1</f>
        <v>96.3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1.1+0.6+3.7</f>
        <v>5.4</v>
      </c>
      <c r="D11" s="51">
        <f>1.7+0.1+0.5+2.9</f>
        <v>5.199999999999999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v>3.8</v>
      </c>
      <c r="D12" s="51">
        <v>6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580.2</v>
      </c>
      <c r="D14" s="45">
        <f>D15+D16+D17+D18</f>
        <v>544.1999999999999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2</v>
      </c>
      <c r="D15" s="51">
        <v>0.8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39.5+323.3</f>
        <v>362.8</v>
      </c>
      <c r="D16" s="51">
        <f>77.2+305.2</f>
        <v>382.4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7.3+141.3</f>
        <v>148.60000000000002</v>
      </c>
      <c r="D17" s="51">
        <f>49.1+94.6</f>
        <v>143.7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1.2+65.6</f>
        <v>66.8</v>
      </c>
      <c r="D18" s="51">
        <f>0.2+17.1</f>
        <v>17.3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29.4+441.7-C15-C17+C31</f>
        <v>525.1999999999999</v>
      </c>
      <c r="D20" s="45">
        <f>89.1+515.9-D15-D17+D31</f>
        <v>675.8000000000001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v>9.4</v>
      </c>
      <c r="D21" s="51">
        <v>15.1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v>114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2.5+21.6</f>
        <v>24.1</v>
      </c>
      <c r="D23" s="51">
        <f>1.4+32.5</f>
        <v>33.9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11+87.8</f>
        <v>98.8</v>
      </c>
      <c r="D24" s="51">
        <f>10.7+78</f>
        <v>88.7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5.8</v>
      </c>
      <c r="D25" s="51">
        <v>5.6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2.9</v>
      </c>
      <c r="D26" s="51">
        <v>6.4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11.7+103.5</f>
        <v>115.2</v>
      </c>
      <c r="D28" s="51">
        <f>21.5+109</f>
        <v>130.5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5.4</v>
      </c>
      <c r="D29" s="51">
        <v>5.1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v>21.9</v>
      </c>
      <c r="D30" s="51">
        <f>3.4+11.1</f>
        <v>14.5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15.1+189.6</f>
        <v>204.7</v>
      </c>
      <c r="D31" s="51">
        <f>15+200.3</f>
        <v>215.3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v>5</v>
      </c>
      <c r="D32" s="51">
        <v>7.4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 aca="true" t="shared" si="0" ref="C33:H33">C20-SUM(C21:C32)</f>
        <v>31.999999999999943</v>
      </c>
      <c r="D33" s="63">
        <f t="shared" si="0"/>
        <v>29.90000000000009</v>
      </c>
      <c r="E33" s="63">
        <f t="shared" si="0"/>
        <v>29</v>
      </c>
      <c r="F33" s="63">
        <f t="shared" si="0"/>
        <v>27.500000000000114</v>
      </c>
      <c r="G33" s="63">
        <f t="shared" si="0"/>
        <v>108.59999999999991</v>
      </c>
      <c r="H33" s="63">
        <f t="shared" si="0"/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26+168.5</f>
        <v>194.5</v>
      </c>
      <c r="D35" s="51">
        <f>29.9+421.7</f>
        <v>451.59999999999997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12.1+91.8</f>
        <v>103.89999999999999</v>
      </c>
      <c r="D37" s="51">
        <f>10.1+100.2</f>
        <v>110.3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71</v>
      </c>
      <c r="B38" s="4"/>
      <c r="C38" s="45">
        <v>8.4</v>
      </c>
      <c r="D38" s="51">
        <v>4.4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42</v>
      </c>
      <c r="B39" s="4"/>
      <c r="C39" s="45">
        <f>7.2+24.4</f>
        <v>31.599999999999998</v>
      </c>
      <c r="D39" s="51">
        <f>10.2+38</f>
        <v>48.2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43</v>
      </c>
      <c r="C40" s="45">
        <v>25</v>
      </c>
      <c r="D40" s="51">
        <v>152.9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44</v>
      </c>
      <c r="B41" s="4"/>
      <c r="C41" s="45">
        <v>6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45</v>
      </c>
      <c r="B42" s="4"/>
      <c r="C42" s="45">
        <v>0</v>
      </c>
      <c r="D42" s="51">
        <v>49.8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46</v>
      </c>
      <c r="B43" s="4"/>
      <c r="C43" s="45">
        <v>0.5</v>
      </c>
      <c r="D43" s="51">
        <v>1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47</v>
      </c>
      <c r="B44" s="4"/>
      <c r="C44" s="45">
        <v>0</v>
      </c>
      <c r="D44" s="51">
        <f>9+14.4</f>
        <v>23.4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48</v>
      </c>
      <c r="B45" s="4"/>
      <c r="C45" s="63">
        <f>C35-SUM(C36:C44)</f>
        <v>19.099999999999994</v>
      </c>
      <c r="D45" s="63">
        <f>D35-SUM(D36:D44)</f>
        <v>7.599999999999909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210.8+1687.9</f>
        <v>1898.7</v>
      </c>
      <c r="D47" s="51">
        <f>264.6+1921.3</f>
        <v>2185.9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49</v>
      </c>
      <c r="B48" s="4"/>
      <c r="C48" s="45">
        <v>6.5</v>
      </c>
      <c r="D48" s="51">
        <v>6.3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50</v>
      </c>
      <c r="B49" s="4"/>
      <c r="C49" s="45">
        <v>0.1</v>
      </c>
      <c r="D49" s="51">
        <v>20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51</v>
      </c>
      <c r="B50" s="4"/>
      <c r="C50" s="45">
        <f>26.4+133.9</f>
        <v>160.3</v>
      </c>
      <c r="D50" s="51">
        <f>18.5+139.8</f>
        <v>158.3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52</v>
      </c>
      <c r="B51" s="4"/>
      <c r="C51" s="45">
        <v>0.1</v>
      </c>
      <c r="D51" s="51">
        <v>0.2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53</v>
      </c>
      <c r="B52" s="4"/>
      <c r="C52" s="45">
        <f>12.3+57.5</f>
        <v>69.8</v>
      </c>
      <c r="D52" s="51">
        <f>1.5+68.8</f>
        <v>70.3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54</v>
      </c>
      <c r="B53" s="4"/>
      <c r="C53" s="45">
        <v>8.9</v>
      </c>
      <c r="D53" s="51">
        <v>6.1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55</v>
      </c>
      <c r="B54" s="4"/>
      <c r="C54" s="45">
        <f>1.1+75.5</f>
        <v>76.6</v>
      </c>
      <c r="D54" s="51">
        <f>2.7+73</f>
        <v>75.7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56</v>
      </c>
      <c r="B55" s="4"/>
      <c r="C55" s="64">
        <f>16.5+81</f>
        <v>97.5</v>
      </c>
      <c r="D55" s="51">
        <f>0.4+61.3</f>
        <v>61.699999999999996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57</v>
      </c>
      <c r="B56" s="4"/>
      <c r="C56" s="45">
        <f>14+219.5</f>
        <v>233.5</v>
      </c>
      <c r="D56" s="51">
        <f>37.9+227.3</f>
        <v>265.2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58</v>
      </c>
      <c r="B57" s="4"/>
      <c r="C57" s="45">
        <f>1.2+136.1</f>
        <v>137.29999999999998</v>
      </c>
      <c r="D57" s="51">
        <f>9.2+131.7</f>
        <v>140.89999999999998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59</v>
      </c>
      <c r="B58" s="4"/>
      <c r="C58" s="45">
        <f>3.7+11.4</f>
        <v>15.100000000000001</v>
      </c>
      <c r="D58" s="51">
        <f>5.4+25.4</f>
        <v>30.799999999999997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60</v>
      </c>
      <c r="B59" s="4"/>
      <c r="C59" s="45">
        <v>10.2</v>
      </c>
      <c r="D59" s="51">
        <f>3.1+9.4</f>
        <v>12.5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61</v>
      </c>
      <c r="B60" s="4"/>
      <c r="C60" s="45">
        <f>97.5+742.3</f>
        <v>839.8</v>
      </c>
      <c r="D60" s="51">
        <f>158.2+787.1</f>
        <v>945.3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62</v>
      </c>
      <c r="B61" s="4"/>
      <c r="C61" s="45">
        <v>4.7</v>
      </c>
      <c r="D61" s="51">
        <v>5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63</v>
      </c>
      <c r="B62" s="26"/>
      <c r="C62" s="46">
        <f>5.9+40.6</f>
        <v>46.5</v>
      </c>
      <c r="D62" s="52">
        <f>1.2+141.6</f>
        <v>142.79999999999998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64</v>
      </c>
      <c r="B63" s="4"/>
      <c r="C63" s="45">
        <v>60</v>
      </c>
      <c r="D63" s="51">
        <f>24.9+64.2</f>
        <v>89.1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65</v>
      </c>
      <c r="B64" s="26"/>
      <c r="C64" s="46">
        <f>30+94.1</f>
        <v>124.1</v>
      </c>
      <c r="D64" s="53">
        <v>149.6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66</v>
      </c>
      <c r="C65" s="65">
        <f>C47-SUM(C48:C64)</f>
        <v>7.700000000000273</v>
      </c>
      <c r="D65" s="66">
        <f>D47-SUM(D48:D64)</f>
        <v>6.100000000000364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7.5</v>
      </c>
      <c r="D67" s="13">
        <v>4.5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339+2928.1</f>
        <v>3267.1</v>
      </c>
      <c r="D69" s="10">
        <f>495.7+3473.7</f>
        <v>3969.3999999999996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68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2012-07-12T17:13:27Z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