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<sst xmlns="http://schemas.openxmlformats.org/spreadsheetml/2006/main" count="66" uniqueCount="49">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</sst>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5" t="s">
        <v>22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31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27</v>
      </c>
      <c r="C5" s="42"/>
      <c r="D5" s="23" t="s">
        <v>16</v>
      </c>
      <c r="F5" s="21"/>
      <c r="G5" s="21"/>
      <c r="J5" s="20" t="s">
        <v>28</v>
      </c>
      <c r="K5" s="20"/>
      <c r="L5" s="21"/>
      <c r="M5" s="21"/>
      <c r="N5" s="21"/>
    </row>
    <row r="6" spans="1:14" ht="18" customHeight="1">
      <c r="A6" s="2" t="s">
        <v>33</v>
      </c>
      <c r="B6" s="27">
        <v>76.84</v>
      </c>
      <c r="C6" s="27">
        <v>76.253</v>
      </c>
      <c r="D6" s="27">
        <f>+F6/C6</f>
        <v>44.03740180714201</v>
      </c>
      <c r="E6" s="33">
        <v>140.557</v>
      </c>
      <c r="F6" s="26">
        <v>3357.984</v>
      </c>
      <c r="G6" s="29">
        <v>71.7133805802582</v>
      </c>
      <c r="H6" s="29">
        <f>SUM(E6:G6)</f>
        <v>3570.254380580258</v>
      </c>
      <c r="I6" s="9"/>
      <c r="J6" s="26">
        <v>1734</v>
      </c>
      <c r="K6" s="26">
        <f>M6-J6-L6</f>
        <v>106.43780831937897</v>
      </c>
      <c r="L6" s="29">
        <v>1637.825572260879</v>
      </c>
      <c r="M6" s="29">
        <f>+H6-N6</f>
        <v>3478.263380580258</v>
      </c>
      <c r="N6" s="29">
        <v>91.991</v>
      </c>
    </row>
    <row r="7" spans="1:14" ht="18.75">
      <c r="A7" s="2" t="s">
        <v>40</v>
      </c>
      <c r="B7" s="27">
        <v>83.276</v>
      </c>
      <c r="C7" s="27">
        <v>82.591</v>
      </c>
      <c r="D7" s="27">
        <f>+F7/C7</f>
        <v>47.54864331464688</v>
      </c>
      <c r="E7" s="33">
        <f>N6</f>
        <v>91.991</v>
      </c>
      <c r="F7" s="26">
        <f>F16</f>
        <v>3927.09</v>
      </c>
      <c r="G7" s="29">
        <f>G23</f>
        <v>33.227113730972704</v>
      </c>
      <c r="H7" s="29">
        <f>SUM(E7:G7)</f>
        <v>4052.3081137309728</v>
      </c>
      <c r="I7" s="9"/>
      <c r="J7" s="26">
        <v>1873</v>
      </c>
      <c r="K7" s="26">
        <f>M7-J7-L7</f>
        <v>145.322331888824</v>
      </c>
      <c r="L7" s="29">
        <f>L23</f>
        <v>1843.3757818421486</v>
      </c>
      <c r="M7" s="29">
        <f>+H7-N7</f>
        <v>3861.6981137309726</v>
      </c>
      <c r="N7" s="29">
        <f>N22</f>
        <v>190.61</v>
      </c>
    </row>
    <row r="8" spans="1:14" ht="18.75">
      <c r="A8" s="2" t="s">
        <v>36</v>
      </c>
      <c r="B8" s="27">
        <v>82.65</v>
      </c>
      <c r="C8" s="27">
        <v>81.814</v>
      </c>
      <c r="D8" s="27">
        <f>+F8/C8</f>
        <v>48.02552130442223</v>
      </c>
      <c r="E8" s="33">
        <f>N7</f>
        <v>190.61</v>
      </c>
      <c r="F8" s="26">
        <f>F34</f>
        <v>3929.16</v>
      </c>
      <c r="G8" s="29">
        <v>30</v>
      </c>
      <c r="H8" s="29">
        <f>SUM(E8:G8)</f>
        <v>4149.7699999999995</v>
      </c>
      <c r="I8" s="9"/>
      <c r="J8" s="26">
        <v>1870</v>
      </c>
      <c r="K8" s="26">
        <f>M8-J8-L8</f>
        <v>129.76999999999953</v>
      </c>
      <c r="L8" s="29">
        <v>1705</v>
      </c>
      <c r="M8" s="29">
        <f>+H8-N8</f>
        <v>3704.7699999999995</v>
      </c>
      <c r="N8" s="29">
        <v>445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47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34</v>
      </c>
      <c r="B15" s="4"/>
      <c r="C15" s="4"/>
      <c r="D15" s="4"/>
      <c r="E15" s="12"/>
      <c r="F15" s="14"/>
      <c r="G15" s="30"/>
      <c r="H15" s="31"/>
      <c r="I15" s="31"/>
      <c r="K15" s="31"/>
      <c r="L15" s="30"/>
      <c r="M15" s="30"/>
      <c r="N15" s="31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0">
        <f>(8.334758+22.87683+44.76933+41.9757+17.624315+13.266786+35.442735+12.807045+7.960354)*2.204622/60</f>
        <v>7.5345842332761</v>
      </c>
      <c r="H16" s="31">
        <f>SUM(E16:G16)</f>
        <v>4026.6155842332764</v>
      </c>
      <c r="I16" s="31"/>
      <c r="J16" s="31"/>
      <c r="K16" s="32">
        <f>M16-L16</f>
        <v>687.2655031814338</v>
      </c>
      <c r="L16" s="30">
        <f>(19.855348+2098.905+79.129036+8893.768+59.369395+10937.279)*2.204622/60</f>
        <v>811.6060810518425</v>
      </c>
      <c r="M16" s="30">
        <f>+H16-N16</f>
        <v>1498.8715842332763</v>
      </c>
      <c r="N16" s="31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0">
        <f>(52.18948+25.850781+8.9936+50.519657+15.931664+10.588963+45.668867+12.517698+13.807952)*2.204622/60</f>
        <v>8.674036095929402</v>
      </c>
      <c r="H17" s="31">
        <f>SUM(E17:G17)</f>
        <v>2536.4180360959294</v>
      </c>
      <c r="I17" s="31"/>
      <c r="J17" s="31"/>
      <c r="K17" s="32">
        <f>M17-L17</f>
        <v>480.21232110946414</v>
      </c>
      <c r="L17" s="30">
        <f>(52.086768+8177.386+78.99179+6936.953+40.465384+4570.765)*2.204622/60</f>
        <v>729.6067149864654</v>
      </c>
      <c r="M17" s="30">
        <f>+H17-N17</f>
        <v>1209.8190360959295</v>
      </c>
      <c r="N17" s="31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0">
        <f>(48.94243+27.570735+16.894553+32.152878+29.828946+14.018298+16.106533+29.912164+11.185296)*2.204622/60</f>
        <v>8.326557208202098</v>
      </c>
      <c r="H18" s="31">
        <f>SUM(E18:G18)</f>
        <v>1334.925557208202</v>
      </c>
      <c r="I18" s="31"/>
      <c r="J18" s="31"/>
      <c r="K18" s="32">
        <f>M18-L18</f>
        <v>522.6750559228819</v>
      </c>
      <c r="L18" s="30">
        <f>(94.021851+2388.708+32.164854+1327.924+37.773895+1159.251)*2.204622/60</f>
        <v>185.18250128532003</v>
      </c>
      <c r="M18" s="30">
        <f>+H18-N18</f>
        <v>707.857557208202</v>
      </c>
      <c r="N18" s="31">
        <v>627.068</v>
      </c>
    </row>
    <row r="19" spans="1:14" ht="18.75" customHeight="1">
      <c r="A19" s="2" t="s">
        <v>37</v>
      </c>
      <c r="B19" s="4"/>
      <c r="C19" s="4"/>
      <c r="D19" s="4"/>
      <c r="E19" s="12"/>
      <c r="F19" s="14"/>
      <c r="G19" s="30">
        <f>(34.501728+49.336029+16.22142)*2.204622/60</f>
        <v>3.6765443819349004</v>
      </c>
      <c r="H19" s="31"/>
      <c r="I19" s="31"/>
      <c r="J19" s="31">
        <f>4.549103*2000/60</f>
        <v>151.63676666666666</v>
      </c>
      <c r="K19" s="31"/>
      <c r="L19" s="30">
        <f>(46.214002+899.001)*2.204622/60</f>
        <v>34.730696468987404</v>
      </c>
      <c r="M19" s="30"/>
      <c r="N19" s="31"/>
    </row>
    <row r="20" spans="1:14" ht="18.75" customHeight="1">
      <c r="A20" s="2" t="s">
        <v>38</v>
      </c>
      <c r="B20" s="4"/>
      <c r="C20" s="4"/>
      <c r="D20" s="4"/>
      <c r="E20" s="12"/>
      <c r="F20" s="14"/>
      <c r="G20" s="30">
        <f>(24.517009+37.679825+21.657959)*2.204622/60</f>
        <v>3.0811353575541003</v>
      </c>
      <c r="H20" s="31"/>
      <c r="I20" s="31"/>
      <c r="J20" s="31">
        <f>4.672921*2000/60</f>
        <v>155.76403333333332</v>
      </c>
      <c r="K20" s="31"/>
      <c r="L20" s="30">
        <f>(37.785285+1042.425)*2.204622/60</f>
        <v>39.6909226489545</v>
      </c>
      <c r="M20" s="30"/>
      <c r="N20" s="31"/>
    </row>
    <row r="21" spans="1:14" ht="18.75" customHeight="1">
      <c r="A21" s="2" t="s">
        <v>39</v>
      </c>
      <c r="B21" s="4"/>
      <c r="C21" s="4"/>
      <c r="D21" s="4"/>
      <c r="E21" s="12"/>
      <c r="F21" s="14"/>
      <c r="G21" s="30">
        <f>(19.948545+17.65527+15.038038)*2.204622/60</f>
        <v>1.9342564540760998</v>
      </c>
      <c r="H21" s="31"/>
      <c r="I21" s="31"/>
      <c r="J21" s="31">
        <f>4.33734*2000/60</f>
        <v>144.578</v>
      </c>
      <c r="K21" s="31"/>
      <c r="L21" s="30">
        <f>(10.023924+1148.239)*2.204622/60</f>
        <v>42.55886540057881</v>
      </c>
      <c r="M21" s="30"/>
      <c r="N21" s="31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0">
        <f>SUM(G19:G21)</f>
        <v>8.691936193565102</v>
      </c>
      <c r="H22" s="31">
        <f>SUM(E22:G22)</f>
        <v>635.7599361935651</v>
      </c>
      <c r="I22" s="31"/>
      <c r="J22" s="31">
        <f>SUM(J19:J21)</f>
        <v>451.9788</v>
      </c>
      <c r="K22" s="32">
        <f>M22-L22-J22</f>
        <v>-123.80934832495564</v>
      </c>
      <c r="L22" s="30">
        <f>SUM(L19:L21)</f>
        <v>116.98048451852071</v>
      </c>
      <c r="M22" s="30">
        <f>+H22-N22</f>
        <v>445.14993619356505</v>
      </c>
      <c r="N22" s="31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0">
        <f>G16+G17+G18+G22</f>
        <v>33.227113730972704</v>
      </c>
      <c r="H23" s="31">
        <f>E16+F23+G23</f>
        <v>4052.3081137309728</v>
      </c>
      <c r="I23" s="31">
        <f>SUM(I16:I17)</f>
        <v>0</v>
      </c>
      <c r="J23" s="31">
        <v>1873</v>
      </c>
      <c r="K23" s="14">
        <f>SUM(K16:K22)</f>
        <v>1566.3435318888241</v>
      </c>
      <c r="L23" s="30">
        <f>L16+L17+L18+L22</f>
        <v>1843.3757818421486</v>
      </c>
      <c r="M23" s="14">
        <f>SUM(M16:M22)</f>
        <v>3861.698113730972</v>
      </c>
      <c r="N23" s="31"/>
    </row>
    <row r="24" spans="1:14" ht="15.75">
      <c r="A24" s="2"/>
      <c r="B24" s="4"/>
      <c r="C24" s="4"/>
      <c r="D24" s="4"/>
      <c r="E24" s="12"/>
      <c r="F24" s="14"/>
      <c r="G24" s="30"/>
      <c r="H24" s="31"/>
      <c r="I24" s="31"/>
      <c r="J24" s="31"/>
      <c r="K24" s="14"/>
      <c r="L24" s="30"/>
      <c r="M24" s="14"/>
      <c r="N24" s="31"/>
    </row>
    <row r="25" spans="1:14" ht="15.75">
      <c r="A25" s="2" t="s">
        <v>41</v>
      </c>
      <c r="B25" s="4"/>
      <c r="C25" s="4"/>
      <c r="D25" s="4"/>
      <c r="E25" s="12"/>
      <c r="F25" s="14"/>
      <c r="G25" s="30"/>
      <c r="H25" s="31"/>
      <c r="I25" s="31"/>
      <c r="J25" s="31"/>
      <c r="K25" s="14"/>
      <c r="L25" s="30"/>
      <c r="M25" s="14"/>
      <c r="N25" s="31"/>
    </row>
    <row r="26" spans="1:14" ht="18.75" customHeight="1">
      <c r="A26" s="2" t="s">
        <v>42</v>
      </c>
      <c r="B26" s="4"/>
      <c r="C26" s="4"/>
      <c r="D26" s="4"/>
      <c r="E26" s="12"/>
      <c r="F26" s="14"/>
      <c r="G26" s="30">
        <f>(22.482759+34.075833+9.902774)*2.204622/60</f>
        <v>2.4420364938942</v>
      </c>
      <c r="H26" s="31"/>
      <c r="I26" s="31"/>
      <c r="J26" s="31">
        <f>4.036896*2000/60</f>
        <v>134.5632</v>
      </c>
      <c r="K26" s="30"/>
      <c r="L26" s="30">
        <f>(24.686665+2326.449)*2.204622/60</f>
        <v>86.38942353406051</v>
      </c>
      <c r="M26" s="30"/>
      <c r="N26" s="31"/>
    </row>
    <row r="27" spans="1:14" ht="18.75" customHeight="1">
      <c r="A27" s="2" t="s">
        <v>43</v>
      </c>
      <c r="B27" s="4"/>
      <c r="C27" s="4"/>
      <c r="D27" s="4"/>
      <c r="E27" s="12"/>
      <c r="F27" s="14"/>
      <c r="G27" s="30">
        <f>(30.748603+15.402368+13.984403)*2.204622/60</f>
        <v>2.2095961416438</v>
      </c>
      <c r="H27" s="31"/>
      <c r="I27" s="31"/>
      <c r="J27" s="31">
        <f>5.10401*2000/60</f>
        <v>170.13366666666664</v>
      </c>
      <c r="K27" s="30"/>
      <c r="L27" s="30">
        <f>(86.436996+9788.972)*2.204622/60</f>
        <v>362.8590655263252</v>
      </c>
      <c r="M27" s="30"/>
      <c r="N27" s="31"/>
    </row>
    <row r="28" spans="1:14" ht="18.75" customHeight="1">
      <c r="A28" s="2" t="s">
        <v>44</v>
      </c>
      <c r="B28" s="4"/>
      <c r="C28" s="4"/>
      <c r="D28" s="4"/>
      <c r="E28" s="12"/>
      <c r="F28" s="14"/>
      <c r="G28" s="30">
        <f>(18.532879+23.93718+7.602775)*2.204622/60</f>
        <v>1.8398611906458002</v>
      </c>
      <c r="H28" s="31"/>
      <c r="I28" s="31"/>
      <c r="J28" s="31">
        <f>4.973534*2000/60</f>
        <v>165.78446666666665</v>
      </c>
      <c r="K28" s="30"/>
      <c r="L28" s="30">
        <f>(45.402874+9272.547)*2.204622/60</f>
        <v>342.37595478529386</v>
      </c>
      <c r="M28" s="30"/>
      <c r="N28" s="31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3929.16</v>
      </c>
      <c r="G29" s="30">
        <f>SUM(G26:G28)</f>
        <v>6.491493826183801</v>
      </c>
      <c r="H29" s="31">
        <f>E29+F29+G29</f>
        <v>4126.261493826183</v>
      </c>
      <c r="I29" s="31"/>
      <c r="J29" s="31">
        <f>SUM(J26:J28)</f>
        <v>470.4813333333333</v>
      </c>
      <c r="K29" s="32">
        <f>M29-L29-J29</f>
        <v>148.82871664717004</v>
      </c>
      <c r="L29" s="30">
        <f>SUM(L26:L28)</f>
        <v>791.6244438456796</v>
      </c>
      <c r="M29" s="30">
        <f>H29-N29</f>
        <v>1410.934493826183</v>
      </c>
      <c r="N29" s="31">
        <v>2715.327</v>
      </c>
    </row>
    <row r="30" spans="1:14" ht="18.75" customHeight="1">
      <c r="A30" s="2" t="s">
        <v>45</v>
      </c>
      <c r="B30" s="4"/>
      <c r="C30" s="4"/>
      <c r="D30" s="4"/>
      <c r="E30" s="12"/>
      <c r="F30" s="14"/>
      <c r="G30" s="30">
        <f>(23.066654+23.435922+11.843616)*2.204622/60</f>
        <v>2.1438549749904</v>
      </c>
      <c r="H30" s="31"/>
      <c r="I30" s="31"/>
      <c r="J30" s="31">
        <f>5.011324*2000/60</f>
        <v>167.04413333333335</v>
      </c>
      <c r="K30" s="30"/>
      <c r="L30" s="30">
        <f>(27.739906+6750.869)*2.204622/60</f>
        <v>249.07117205939218</v>
      </c>
      <c r="M30" s="30"/>
      <c r="N30" s="31"/>
    </row>
    <row r="31" spans="1:14" ht="18.75" customHeight="1">
      <c r="A31" s="2" t="s">
        <v>46</v>
      </c>
      <c r="B31" s="4"/>
      <c r="C31" s="4"/>
      <c r="D31" s="4"/>
      <c r="E31" s="12"/>
      <c r="F31" s="14"/>
      <c r="G31" s="30">
        <f>(22.18026+50.057952+5.444698)*2.204622/60</f>
        <v>2.8543575401670003</v>
      </c>
      <c r="H31" s="31"/>
      <c r="I31" s="31"/>
      <c r="J31" s="31">
        <f>4.814044*2000/60</f>
        <v>160.46813333333333</v>
      </c>
      <c r="K31" s="30"/>
      <c r="L31" s="30">
        <f>(23.483373+5909.762)*2.204622/60</f>
        <v>218.0093880119001</v>
      </c>
      <c r="M31" s="30"/>
      <c r="N31" s="31"/>
    </row>
    <row r="32" spans="1:14" ht="18.75" customHeight="1">
      <c r="A32" s="2" t="s">
        <v>48</v>
      </c>
      <c r="B32" s="4"/>
      <c r="C32" s="4"/>
      <c r="D32" s="4"/>
      <c r="E32" s="12"/>
      <c r="F32" s="14"/>
      <c r="G32" s="30">
        <f>(13.265191+12.525188+8.042031)*2.204622/60</f>
        <v>1.2431279233170003</v>
      </c>
      <c r="H32" s="31"/>
      <c r="I32" s="31"/>
      <c r="J32" s="31">
        <f>4.638663*2000/60</f>
        <v>154.62210000000002</v>
      </c>
      <c r="K32" s="30"/>
      <c r="L32" s="30">
        <f>(37.887252+5604.948)*2.204622/60</f>
        <v>207.33864564891243</v>
      </c>
      <c r="M32" s="30"/>
      <c r="N32" s="31"/>
    </row>
    <row r="33" spans="1:14" ht="15.75">
      <c r="A33" s="2" t="s">
        <v>24</v>
      </c>
      <c r="B33" s="4"/>
      <c r="C33" s="4"/>
      <c r="D33" s="4"/>
      <c r="E33" s="12">
        <f>N29</f>
        <v>2715.327</v>
      </c>
      <c r="F33" s="14"/>
      <c r="G33" s="30">
        <f>SUM(G30:G32)</f>
        <v>6.2413404384744</v>
      </c>
      <c r="H33" s="31">
        <f>E33+F33+G33</f>
        <v>2721.5683404384745</v>
      </c>
      <c r="I33" s="31"/>
      <c r="J33" s="31">
        <f>SUM(J30:J32)</f>
        <v>482.13436666666666</v>
      </c>
      <c r="K33" s="32">
        <f>M33-L33-J33</f>
        <v>34.22076805160293</v>
      </c>
      <c r="L33" s="30">
        <f>SUM(L30:L32)</f>
        <v>674.4192057202048</v>
      </c>
      <c r="M33" s="30">
        <f>H33-N33</f>
        <v>1190.7743404384744</v>
      </c>
      <c r="N33" s="31">
        <v>1530.794</v>
      </c>
    </row>
    <row r="34" spans="1:14" ht="15.75">
      <c r="A34" s="1" t="s">
        <v>35</v>
      </c>
      <c r="B34" s="1"/>
      <c r="C34" s="1"/>
      <c r="D34" s="1"/>
      <c r="E34" s="15"/>
      <c r="F34" s="34">
        <f>F29+F33</f>
        <v>3929.16</v>
      </c>
      <c r="G34" s="35">
        <f>G29+G33</f>
        <v>12.732834264658202</v>
      </c>
      <c r="H34" s="36">
        <f>E29+F34+G34</f>
        <v>4132.502834264657</v>
      </c>
      <c r="I34" s="36"/>
      <c r="J34" s="36">
        <f>J29+J33</f>
        <v>952.6157</v>
      </c>
      <c r="K34" s="38">
        <f>K29+K33</f>
        <v>183.04948469877297</v>
      </c>
      <c r="L34" s="35">
        <f>L29+L33</f>
        <v>1466.0436495658844</v>
      </c>
      <c r="M34" s="34"/>
      <c r="N34" s="37"/>
    </row>
    <row r="35" spans="1:14" ht="18.75">
      <c r="A35" s="16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17"/>
      <c r="M35" s="4"/>
      <c r="N35" s="4"/>
    </row>
    <row r="36" spans="1:73" ht="15.75">
      <c r="A36" s="2" t="s">
        <v>19</v>
      </c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24" t="s">
        <v>20</v>
      </c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22"/>
      <c r="P37" s="22"/>
      <c r="Q37" s="22"/>
      <c r="R37" s="22"/>
      <c r="S37" s="22"/>
      <c r="T37" s="22"/>
      <c r="U37" s="22"/>
    </row>
    <row r="38" spans="1:18" ht="15.75">
      <c r="A38" s="2" t="s">
        <v>13</v>
      </c>
      <c r="B38" s="18">
        <f ca="1">NOW()</f>
        <v>42474.416544907406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2"/>
      <c r="P38" s="22"/>
      <c r="Q38" s="22"/>
      <c r="R38" s="22"/>
    </row>
    <row r="39" spans="15:18" ht="12.75">
      <c r="O39" s="22"/>
      <c r="P39" s="22"/>
      <c r="Q39" s="22"/>
      <c r="R39" s="22"/>
    </row>
    <row r="40" spans="15:18" ht="12.75">
      <c r="O40" s="22"/>
      <c r="P40" s="22"/>
      <c r="Q40" s="22"/>
      <c r="R40" s="22"/>
    </row>
    <row r="41" spans="15:18" ht="12.75">
      <c r="O41" s="22"/>
      <c r="P41" s="22"/>
      <c r="Q41" s="22"/>
      <c r="R41" s="22"/>
    </row>
    <row r="42" spans="15:18" ht="12.75">
      <c r="O42" s="22"/>
      <c r="P42" s="22"/>
      <c r="Q42" s="22"/>
      <c r="R42" s="22"/>
    </row>
    <row r="43" spans="15:18" ht="12.75"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15:18" ht="12.75"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2016-04-14T13:59:53Z</dcterms:modified>
  <cp:category/>
  <cp:version/>
  <cp:contentType/>
  <cp:contentStatus/>
</cp:coreProperties>
</file>