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990" windowWidth="20370" windowHeight="9450" activeTab="1"/>
  </bookViews>
  <sheets>
    <sheet name="Read Me" sheetId="23" r:id="rId1"/>
    <sheet name="Listiera mean CoI" sheetId="9" r:id="rId2"/>
    <sheet name="low" sheetId="21" r:id="rId3"/>
    <sheet name="high" sheetId="22" r:id="rId4"/>
    <sheet name="Listeria Assumptions" sheetId="8" r:id="rId5"/>
  </sheets>
  <definedNames>
    <definedName name="_xlnm.Print_Area" localSheetId="3">high!$A$1:$T$27</definedName>
    <definedName name="_xlnm.Print_Area" localSheetId="4">'Listeria Assumptions'!$A$1:$T$34</definedName>
    <definedName name="_xlnm.Print_Area" localSheetId="1">'Listiera mean CoI'!$A$1:$T$26</definedName>
  </definedNames>
  <calcPr calcId="145621"/>
</workbook>
</file>

<file path=xl/calcChain.xml><?xml version="1.0" encoding="utf-8"?>
<calcChain xmlns="http://schemas.openxmlformats.org/spreadsheetml/2006/main">
  <c r="N26" i="9" l="1"/>
  <c r="I8" i="8" l="1"/>
  <c r="I10" i="8"/>
  <c r="I9" i="8"/>
  <c r="T9" i="21" l="1"/>
  <c r="S9" i="21"/>
  <c r="R9" i="21"/>
  <c r="Q9" i="21"/>
  <c r="P9" i="21"/>
  <c r="O9" i="21"/>
  <c r="M9" i="21"/>
  <c r="L9" i="21"/>
  <c r="K9" i="21"/>
  <c r="J9" i="21"/>
  <c r="I9" i="21"/>
  <c r="G9" i="21"/>
  <c r="F9" i="21"/>
  <c r="T9" i="22"/>
  <c r="S9" i="22"/>
  <c r="R9" i="22"/>
  <c r="Q9" i="22"/>
  <c r="P9" i="22"/>
  <c r="O9" i="22"/>
  <c r="L9" i="22"/>
  <c r="K9" i="22"/>
  <c r="J9" i="22"/>
  <c r="I9" i="22"/>
  <c r="G9" i="22"/>
  <c r="F9" i="22"/>
  <c r="N10" i="22" l="1"/>
  <c r="L17" i="21"/>
  <c r="J23" i="22"/>
  <c r="J17" i="22"/>
  <c r="J21" i="22" s="1"/>
  <c r="J22" i="21"/>
  <c r="J17" i="21"/>
  <c r="J20" i="21" s="1"/>
  <c r="K23" i="22"/>
  <c r="K22" i="21"/>
  <c r="S24" i="21"/>
  <c r="J26" i="21" l="1"/>
  <c r="J27" i="22"/>
  <c r="S26" i="21"/>
  <c r="T25" i="22"/>
  <c r="T27" i="22" s="1"/>
  <c r="M9" i="22"/>
  <c r="H10" i="22"/>
  <c r="M25" i="22"/>
  <c r="M27" i="22" s="1"/>
  <c r="L23" i="22"/>
  <c r="I23" i="22"/>
  <c r="R20" i="22"/>
  <c r="S25" i="22"/>
  <c r="R23" i="22"/>
  <c r="Q20" i="22"/>
  <c r="P20" i="22"/>
  <c r="L17" i="22"/>
  <c r="L21" i="22" s="1"/>
  <c r="I22" i="21"/>
  <c r="I17" i="21"/>
  <c r="I20" i="21" s="1"/>
  <c r="M26" i="21"/>
  <c r="P19" i="21"/>
  <c r="R19" i="21"/>
  <c r="T24" i="21"/>
  <c r="R22" i="21"/>
  <c r="Q19" i="21"/>
  <c r="P22" i="21"/>
  <c r="N10" i="21"/>
  <c r="L22" i="21"/>
  <c r="L27" i="22" l="1"/>
  <c r="I26" i="21"/>
  <c r="T26" i="21"/>
  <c r="L26" i="21"/>
  <c r="E9" i="22"/>
  <c r="I17" i="22"/>
  <c r="I21" i="22" s="1"/>
  <c r="I27" i="22" s="1"/>
  <c r="H10" i="21"/>
  <c r="E10" i="21" s="1"/>
  <c r="P23" i="22"/>
  <c r="Q22" i="21"/>
  <c r="Q23" i="22"/>
  <c r="T21" i="8" l="1"/>
  <c r="S21" i="8"/>
  <c r="R21" i="8"/>
  <c r="Q21" i="8"/>
  <c r="P17" i="22" l="1"/>
  <c r="P21" i="22" s="1"/>
  <c r="P27" i="22" s="1"/>
  <c r="P17" i="21"/>
  <c r="P20" i="21" s="1"/>
  <c r="P26" i="21" s="1"/>
  <c r="Q17" i="21"/>
  <c r="Q20" i="21" s="1"/>
  <c r="Q26" i="21" s="1"/>
  <c r="Q17" i="22"/>
  <c r="Q21" i="22" s="1"/>
  <c r="Q27" i="22" s="1"/>
  <c r="R17" i="21"/>
  <c r="R20" i="21" s="1"/>
  <c r="R26" i="21" s="1"/>
  <c r="R17" i="22"/>
  <c r="R21" i="22" s="1"/>
  <c r="R27" i="22" s="1"/>
  <c r="P21" i="8"/>
  <c r="O21" i="8"/>
  <c r="M21" i="8"/>
  <c r="L21" i="8"/>
  <c r="K21" i="8"/>
  <c r="J21" i="8"/>
  <c r="K17" i="21" l="1"/>
  <c r="K20" i="21" s="1"/>
  <c r="K26" i="21" s="1"/>
  <c r="K17" i="22"/>
  <c r="K21" i="22" s="1"/>
  <c r="K27" i="22" s="1"/>
  <c r="O17" i="21"/>
  <c r="O20" i="21" s="1"/>
  <c r="O26" i="21" s="1"/>
  <c r="O17" i="22"/>
  <c r="O21" i="22" s="1"/>
  <c r="O27" i="22" s="1"/>
  <c r="S17" i="22"/>
  <c r="S21" i="22" s="1"/>
  <c r="S27" i="22" s="1"/>
  <c r="E29" i="22" l="1"/>
  <c r="E28" i="21"/>
  <c r="E10" i="8"/>
  <c r="F10" i="8" s="1"/>
  <c r="E8" i="8"/>
  <c r="F8" i="8" s="1"/>
  <c r="E9" i="8"/>
  <c r="F9" i="8" s="1"/>
  <c r="T9" i="9"/>
  <c r="T24" i="9" s="1"/>
  <c r="T26" i="9" s="1"/>
  <c r="S9" i="9"/>
  <c r="S17" i="9" s="1"/>
  <c r="S20" i="9" s="1"/>
  <c r="R9" i="9"/>
  <c r="R17" i="9" s="1"/>
  <c r="Q9" i="9"/>
  <c r="P9" i="9"/>
  <c r="P17" i="9" s="1"/>
  <c r="O9" i="9"/>
  <c r="L9" i="9"/>
  <c r="M24" i="9" s="1"/>
  <c r="M26" i="9" s="1"/>
  <c r="K9" i="9"/>
  <c r="J9" i="9"/>
  <c r="I9" i="9"/>
  <c r="I22" i="9" s="1"/>
  <c r="G9" i="9"/>
  <c r="F9" i="9"/>
  <c r="N10" i="9" l="1"/>
  <c r="J22" i="9"/>
  <c r="J17" i="9"/>
  <c r="J20" i="9" s="1"/>
  <c r="K22" i="9"/>
  <c r="K17" i="9"/>
  <c r="K20" i="9" s="1"/>
  <c r="O17" i="9"/>
  <c r="O20" i="9" s="1"/>
  <c r="O26" i="9" s="1"/>
  <c r="I17" i="9"/>
  <c r="I20" i="9" s="1"/>
  <c r="I26" i="9" s="1"/>
  <c r="Q22" i="9"/>
  <c r="Q17" i="9"/>
  <c r="L17" i="9"/>
  <c r="L20" i="9" s="1"/>
  <c r="Q19" i="9"/>
  <c r="P22" i="9"/>
  <c r="P19" i="9"/>
  <c r="P20" i="9" s="1"/>
  <c r="S24" i="9"/>
  <c r="S26" i="9" s="1"/>
  <c r="R22" i="9"/>
  <c r="R19" i="9"/>
  <c r="R20" i="9" s="1"/>
  <c r="L22" i="9"/>
  <c r="J26" i="9" l="1"/>
  <c r="P26" i="9"/>
  <c r="K26" i="9"/>
  <c r="Q20" i="9"/>
  <c r="Q26" i="9" s="1"/>
  <c r="R26" i="9"/>
  <c r="L26" i="9"/>
  <c r="H10" i="9"/>
  <c r="E10" i="9" s="1"/>
  <c r="E28" i="9" l="1"/>
</calcChain>
</file>

<file path=xl/sharedStrings.xml><?xml version="1.0" encoding="utf-8"?>
<sst xmlns="http://schemas.openxmlformats.org/spreadsheetml/2006/main" count="203" uniqueCount="90">
  <si>
    <t>Total Cases</t>
  </si>
  <si>
    <t>Cost component</t>
  </si>
  <si>
    <t>Number of cases</t>
  </si>
  <si>
    <t>low</t>
  </si>
  <si>
    <t>mean</t>
  </si>
  <si>
    <t>high</t>
  </si>
  <si>
    <t>Medical</t>
  </si>
  <si>
    <t>Emergency Room Visits</t>
  </si>
  <si>
    <t>Outpatient clinic visits</t>
  </si>
  <si>
    <t>Hospitalizations</t>
  </si>
  <si>
    <t>Average number of work days lost</t>
  </si>
  <si>
    <t>Premature death</t>
  </si>
  <si>
    <t>Hospitalized</t>
  </si>
  <si>
    <t>Mortality</t>
  </si>
  <si>
    <t>Stillbirths</t>
  </si>
  <si>
    <t>Hospitalized other adults moderate</t>
  </si>
  <si>
    <t>Productivity loss per case</t>
  </si>
  <si>
    <t>Chronic</t>
  </si>
  <si>
    <t>Medical and special education costs per case</t>
  </si>
  <si>
    <t>Hospitalized newborn, full recovery</t>
  </si>
  <si>
    <t>Acute only</t>
  </si>
  <si>
    <t>Hospitalized other adults, severe, die</t>
  </si>
  <si>
    <t>Hospitalized newborn, recover</t>
  </si>
  <si>
    <t>Congenital</t>
  </si>
  <si>
    <t>Hospitalized other adults severe (ICU), recover</t>
  </si>
  <si>
    <t>Hospitalized  newborn, total</t>
  </si>
  <si>
    <t>Average cost per case regular hospitalization</t>
  </si>
  <si>
    <t>Average cost per case ICU</t>
  </si>
  <si>
    <t>Neonatal deaths</t>
  </si>
  <si>
    <t>low VSL per death</t>
  </si>
  <si>
    <t>high VSL per death</t>
  </si>
  <si>
    <t>Average cost per case of hospitalization</t>
  </si>
  <si>
    <t>Medical costs acute cases</t>
  </si>
  <si>
    <t>Deaths</t>
  </si>
  <si>
    <t>Non-congenital</t>
  </si>
  <si>
    <t>Total hospitalized</t>
  </si>
  <si>
    <t>Hospitalized maternal</t>
  </si>
  <si>
    <t>Emergency room visits</t>
  </si>
  <si>
    <t>Total medical costs by outcome</t>
  </si>
  <si>
    <t>Total costs</t>
  </si>
  <si>
    <t>Non-hospitalized</t>
  </si>
  <si>
    <t>Non-congenital total cases</t>
  </si>
  <si>
    <t>Hospitalized, recover</t>
  </si>
  <si>
    <t>Hospitalized, die</t>
  </si>
  <si>
    <t>Post-hospitalization outcomes</t>
  </si>
  <si>
    <t>Total costs by outcome</t>
  </si>
  <si>
    <t>High estimates, 2013</t>
  </si>
  <si>
    <t>Low estimates, 2013</t>
  </si>
  <si>
    <t>Mean estimates, 2013</t>
  </si>
  <si>
    <t>Hospitalized other adults severe, recovered</t>
  </si>
  <si>
    <t>Hospitalized other adults severe, died</t>
  </si>
  <si>
    <t>Per Case Assumptions, 2013 (in 2013 dollars)</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</si>
  <si>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</si>
  <si>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</si>
  <si>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</si>
  <si>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</si>
  <si>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 xml:space="preserve">Cost of foodborne illness estimates for </t>
    </r>
    <r>
      <rPr>
        <b/>
        <i/>
        <sz val="11"/>
        <color theme="1"/>
        <rFont val="Calibri"/>
        <family val="2"/>
        <scheme val="minor"/>
      </rPr>
      <t>Listeria monocytogenes</t>
    </r>
  </si>
  <si>
    <r>
      <t xml:space="preserve">Low, Mean, and High Estimates of the Annual Cost of Foodborne Illnesses Caused by </t>
    </r>
    <r>
      <rPr>
        <b/>
        <i/>
        <sz val="11"/>
        <color theme="1"/>
        <rFont val="Calibri"/>
        <family val="2"/>
        <scheme val="minor"/>
      </rPr>
      <t>Listeria monocytogenes</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</si>
  <si>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</si>
  <si>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 </t>
    </r>
  </si>
  <si>
    <r>
      <t>This spreadsheet is part of an Excel workbook that reports estimates of cost of illness developed by the</t>
    </r>
    <r>
      <rPr>
        <b/>
        <sz val="11"/>
        <color theme="1"/>
        <rFont val="Calibri"/>
        <family val="2"/>
        <scheme val="minor"/>
      </rPr>
      <t xml:space="preserve"> </t>
    </r>
    <r>
      <rPr>
        <sz val="11"/>
        <color theme="1"/>
        <rFont val="Calibri"/>
        <family val="2"/>
        <scheme val="minor"/>
      </rPr>
      <t xml:space="preserve">USDA, Economic Research Service.  </t>
    </r>
  </si>
  <si>
    <t>Didn't visit physician; recovered</t>
  </si>
  <si>
    <t>Visited physician; recovered</t>
  </si>
  <si>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</si>
  <si>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Health outcomes</t>
  </si>
  <si>
    <t>Physician office visits</t>
  </si>
  <si>
    <t>Productivity loss, nonfatal cases</t>
  </si>
  <si>
    <t>Total cases</t>
  </si>
  <si>
    <t>Newborn, mild disability</t>
  </si>
  <si>
    <t>Newborn, moderate to severe disability</t>
  </si>
  <si>
    <t>Newborn, total disability</t>
  </si>
  <si>
    <t>Citation: Economic Research Service (ERS), U.S. Department of Agriculture (USDA). Cost Estimates of Foodborne Illnesses. http://ers.usda.gov/data-products/cost-estimates-of-foodborne-illnesses.aspx.</t>
  </si>
  <si>
    <t xml:space="preserve">ERS's mean estimate of the total annual cost of foodborne illness from Listeria monocytogenes in 2013 dollars is $2,834,444,202.  </t>
  </si>
  <si>
    <r>
      <t>Health outcome</t>
    </r>
    <r>
      <rPr>
        <b/>
        <sz val="11"/>
        <color theme="1"/>
        <rFont val="Calibri"/>
        <family val="2"/>
        <scheme val="minor"/>
      </rPr>
      <t>s</t>
    </r>
  </si>
  <si>
    <t>Medical costs, acute cases</t>
  </si>
  <si>
    <t>Medical and special education costs, chronic cases</t>
  </si>
  <si>
    <t>ERS's low estimate the total annual cost of foodborne illness from Listeria monocytogenes in 2013 dollars is $227,549,601.</t>
  </si>
  <si>
    <t xml:space="preserve">ERS's high estimate of the total annual cost of foodborne illness from Listeria monocytogenes in 2013 dollars is $7,639,074,438. </t>
  </si>
  <si>
    <t>Cases by outcome</t>
  </si>
  <si>
    <t>Total cost</t>
  </si>
  <si>
    <t>Physician  office visits</t>
  </si>
  <si>
    <t>mean VSL per death</t>
  </si>
  <si>
    <t>Chronic illnesses</t>
  </si>
  <si>
    <t>Hospitalized, maternal</t>
  </si>
  <si>
    <t>Newborn deaths</t>
  </si>
  <si>
    <r>
      <t xml:space="preserve">This Excel file reports the USDA Economic Research Service estimates of the annual cost of foodborne illnesses for </t>
    </r>
    <r>
      <rPr>
        <i/>
        <sz val="11"/>
        <color theme="1"/>
        <rFont val="Calibri"/>
        <family val="2"/>
        <scheme val="minor"/>
      </rPr>
      <t>Listeria monocytogenes</t>
    </r>
    <r>
      <rPr>
        <sz val="11"/>
        <color theme="1"/>
        <rFont val="Calibri"/>
        <family val="2"/>
        <scheme val="minor"/>
      </rPr>
      <t xml:space="preserve"> in the U.S. </t>
    </r>
  </si>
  <si>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</si>
  <si>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See the Documentation page of this data product for further guidance.</t>
  </si>
  <si>
    <t>Productivity loss, acute nonfatal cases</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</si>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</sst>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00"/>
    <numFmt numFmtId="168" formatCode="#,##0.0"/>
  </numFmts>
  <fonts count="16"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color theme="1"/>
      <name val="Calibri"/>
      <family val="2"/>
      <scheme val="minor"/>
    </font>
    <font>
      <sz val="11"/>
      <color theme="1"/>
      <name val="Calibri"/>
      <family val="2"/>
      <scheme val="minor"/>
    </font>
    <font>
      <sz val="10"/>
      <name val="Arial"/>
      <family val="2"/>
    </font>
    <font>
      <sz val="11"/>
      <name val="Calibri"/>
      <family val="2"/>
      <scheme val="minor"/>
    </font>
    <font>
      <sz val="9"/>
      <color theme="1"/>
      <name val="Calibri"/>
      <family val="2"/>
      <scheme val="minor"/>
    </font>
    <font>
      <sz val="11"/>
      <name val="Arial"/>
      <family val="2"/>
    </font>
    <font>
      <i/>
      <u/>
      <sz val="11"/>
      <color theme="1"/>
      <name val="Calibri"/>
      <family val="2"/>
      <scheme val="minor"/>
    </font>
    <font>
      <b/>
      <i/>
      <sz val="11"/>
      <color theme="1"/>
      <name val="Calibri"/>
      <family val="2"/>
      <scheme val="minor"/>
    </font>
    <font>
      <sz val="11"/>
      <color theme="1"/>
      <name val="Times New Roman"/>
      <family val="1"/>
    </font>
    <font>
      <sz val="11"/>
      <color rgb="FF000000"/>
      <name val="Calibri"/>
      <family val="2"/>
      <scheme val="minor"/>
    </font>
    <font>
      <i/>
      <sz val="10"/>
      <color theme="1"/>
      <name val="Calibri"/>
      <family val="2"/>
      <scheme val="minor"/>
    </font>
    <font>
      <b/>
      <sz val="10"/>
      <color theme="1"/>
      <name val="Calibri"/>
      <family val="2"/>
      <scheme val="minor"/>
    </font>
  </fonts>
  <fills count="2">
    <fill>
      <patternFill patternType="none"/>
    </fill>
    <fill>
      <patternFill patternType="gray125"/>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cellStyleXfs>
  <cellXfs count="321">
    <xf numFmtId="0" fontId="0" fillId="0" borderId="0" xfId="0"/>
    <xf numFmtId="0" fontId="1" fillId="0" borderId="0" xfId="0" applyFont="1"/>
    <xf numFmtId="0" fontId="0" fillId="0" borderId="0" xfId="0" applyFill="1"/>
    <xf numFmtId="164" fontId="0" fillId="0" borderId="0" xfId="0" applyNumberFormat="1"/>
    <xf numFmtId="164" fontId="0" fillId="0" borderId="0" xfId="0" quotePrefix="1" applyNumberFormat="1"/>
    <xf numFmtId="0" fontId="4" fillId="0" borderId="0" xfId="0" applyFont="1"/>
    <xf numFmtId="6" fontId="0" fillId="0" borderId="0" xfId="0" applyNumberFormat="1"/>
    <xf numFmtId="0" fontId="3" fillId="0" borderId="0" xfId="3"/>
    <xf numFmtId="1" fontId="3" fillId="0" borderId="0" xfId="3" applyNumberFormat="1"/>
    <xf numFmtId="166" fontId="0" fillId="0" borderId="0" xfId="9" applyNumberFormat="1" applyFont="1"/>
    <xf numFmtId="1" fontId="3" fillId="0" borderId="0" xfId="3" applyNumberFormat="1" applyFill="1"/>
    <xf numFmtId="3" fontId="0" fillId="0" borderId="0" xfId="0" applyNumberFormat="1" applyFill="1"/>
    <xf numFmtId="166" fontId="0" fillId="0" borderId="0" xfId="0" applyNumberFormat="1"/>
    <xf numFmtId="2" fontId="3" fillId="0" borderId="0" xfId="3" applyNumberFormat="1"/>
    <xf numFmtId="167" fontId="3" fillId="0" borderId="0" xfId="3" applyNumberFormat="1"/>
    <xf numFmtId="164" fontId="0" fillId="0" borderId="0" xfId="0" applyNumberFormat="1" applyFill="1"/>
    <xf numFmtId="166" fontId="0" fillId="0" borderId="0" xfId="0" applyNumberFormat="1" applyFill="1"/>
    <xf numFmtId="1" fontId="0" fillId="0" borderId="0" xfId="0" applyNumberFormat="1" applyFill="1"/>
    <xf numFmtId="3" fontId="7" fillId="0" borderId="0" xfId="0" applyNumberFormat="1" applyFont="1" applyFill="1"/>
    <xf numFmtId="0" fontId="0" fillId="0" borderId="0" xfId="0" applyFill="1" applyAlignment="1">
      <alignment wrapText="1"/>
    </xf>
    <xf numFmtId="164" fontId="7" fillId="0" borderId="0" xfId="0" applyNumberFormat="1" applyFont="1" applyFill="1"/>
    <xf numFmtId="0" fontId="0" fillId="0" borderId="3" xfId="0" applyBorder="1"/>
    <xf numFmtId="1" fontId="0" fillId="0" borderId="3" xfId="0" applyNumberFormat="1" applyBorder="1"/>
    <xf numFmtId="0" fontId="0" fillId="0" borderId="0" xfId="0" applyBorder="1"/>
    <xf numFmtId="0" fontId="0" fillId="0" borderId="4" xfId="0" applyBorder="1"/>
    <xf numFmtId="0" fontId="0" fillId="0" borderId="0" xfId="0" applyFont="1"/>
    <xf numFmtId="0" fontId="1" fillId="0" borderId="0" xfId="0" applyFont="1" applyBorder="1"/>
    <xf numFmtId="0" fontId="0" fillId="0" borderId="0" xfId="0" applyAlignment="1">
      <alignment horizontal="right"/>
    </xf>
    <xf numFmtId="166" fontId="0" fillId="0" borderId="3" xfId="9" applyNumberFormat="1" applyFont="1" applyFill="1" applyBorder="1"/>
    <xf numFmtId="1" fontId="3" fillId="0" borderId="3" xfId="3" applyNumberFormat="1" applyFill="1" applyBorder="1"/>
    <xf numFmtId="1" fontId="3" fillId="0" borderId="3" xfId="3" applyNumberFormat="1" applyBorder="1"/>
    <xf numFmtId="1" fontId="0" fillId="0" borderId="3" xfId="0" applyNumberFormat="1" applyFill="1" applyBorder="1"/>
    <xf numFmtId="164" fontId="0" fillId="0" borderId="3" xfId="0" applyNumberFormat="1" applyFill="1" applyBorder="1"/>
    <xf numFmtId="2" fontId="0" fillId="0" borderId="3" xfId="0" applyNumberFormat="1" applyFill="1" applyBorder="1"/>
    <xf numFmtId="0" fontId="0" fillId="0" borderId="3" xfId="0" applyFill="1" applyBorder="1"/>
    <xf numFmtId="164" fontId="0" fillId="0" borderId="4" xfId="0" applyNumberFormat="1" applyBorder="1"/>
    <xf numFmtId="164" fontId="0" fillId="0" borderId="4" xfId="0" applyNumberFormat="1" applyFill="1" applyBorder="1"/>
    <xf numFmtId="164" fontId="0" fillId="0" borderId="3" xfId="0" quotePrefix="1" applyNumberFormat="1" applyBorder="1"/>
    <xf numFmtId="2" fontId="0" fillId="0" borderId="3" xfId="0" applyNumberFormat="1" applyFill="1" applyBorder="1" applyAlignment="1">
      <alignment wrapText="1"/>
    </xf>
    <xf numFmtId="3" fontId="0" fillId="0" borderId="3" xfId="0" applyNumberFormat="1" applyFill="1" applyBorder="1"/>
    <xf numFmtId="164" fontId="0" fillId="0" borderId="3" xfId="0" applyNumberFormat="1" applyBorder="1"/>
    <xf numFmtId="1" fontId="3" fillId="0" borderId="9" xfId="3" applyNumberFormat="1" applyBorder="1"/>
    <xf numFmtId="0" fontId="0" fillId="0" borderId="9" xfId="0" applyBorder="1"/>
    <xf numFmtId="164" fontId="0" fillId="0" borderId="9" xfId="0" applyNumberFormat="1" applyBorder="1"/>
    <xf numFmtId="0" fontId="0" fillId="0" borderId="0" xfId="0" applyFont="1" applyFill="1"/>
    <xf numFmtId="0" fontId="0" fillId="0" borderId="11" xfId="0" applyBorder="1"/>
    <xf numFmtId="164" fontId="0" fillId="0" borderId="11" xfId="0" applyNumberFormat="1" applyFill="1" applyBorder="1"/>
    <xf numFmtId="164" fontId="0" fillId="0" borderId="1" xfId="0" applyNumberFormat="1" applyFill="1" applyBorder="1"/>
    <xf numFmtId="164" fontId="0" fillId="0" borderId="1" xfId="0" quotePrefix="1" applyNumberFormat="1" applyBorder="1"/>
    <xf numFmtId="164" fontId="0" fillId="0" borderId="6" xfId="0" applyNumberFormat="1" applyFill="1" applyBorder="1"/>
    <xf numFmtId="164" fontId="0" fillId="0" borderId="0" xfId="0" applyNumberFormat="1" applyFill="1" applyBorder="1"/>
    <xf numFmtId="1" fontId="3" fillId="0" borderId="4" xfId="3" applyNumberFormat="1" applyBorder="1"/>
    <xf numFmtId="0" fontId="0" fillId="0" borderId="4" xfId="0" applyFill="1" applyBorder="1"/>
    <xf numFmtId="0" fontId="0" fillId="0" borderId="11" xfId="0" applyFill="1" applyBorder="1"/>
    <xf numFmtId="0" fontId="0" fillId="0" borderId="16" xfId="0" applyBorder="1"/>
    <xf numFmtId="0" fontId="0" fillId="0" borderId="7" xfId="0" applyBorder="1"/>
    <xf numFmtId="1" fontId="0" fillId="0" borderId="0" xfId="0" applyNumberFormat="1" applyFill="1" applyBorder="1"/>
    <xf numFmtId="164" fontId="0" fillId="0" borderId="16" xfId="0" applyNumberFormat="1" applyBorder="1"/>
    <xf numFmtId="1" fontId="0" fillId="0" borderId="7" xfId="0" applyNumberFormat="1" applyBorder="1"/>
    <xf numFmtId="165" fontId="0" fillId="0" borderId="3" xfId="0" applyNumberFormat="1" applyBorder="1"/>
    <xf numFmtId="165" fontId="0" fillId="0" borderId="7" xfId="0" applyNumberFormat="1" applyBorder="1"/>
    <xf numFmtId="164" fontId="0" fillId="0" borderId="7" xfId="0" applyNumberFormat="1" applyBorder="1"/>
    <xf numFmtId="165" fontId="0" fillId="0" borderId="18" xfId="0" applyNumberFormat="1" applyBorder="1"/>
    <xf numFmtId="165" fontId="0" fillId="0" borderId="9" xfId="0" applyNumberFormat="1" applyBorder="1"/>
    <xf numFmtId="164" fontId="0" fillId="0" borderId="18" xfId="0" applyNumberFormat="1" applyBorder="1"/>
    <xf numFmtId="164" fontId="0" fillId="0" borderId="9" xfId="0" quotePrefix="1" applyNumberFormat="1" applyBorder="1"/>
    <xf numFmtId="1" fontId="0" fillId="0" borderId="0" xfId="0" applyNumberFormat="1" applyBorder="1"/>
    <xf numFmtId="0" fontId="0" fillId="0" borderId="21" xfId="0" applyBorder="1"/>
    <xf numFmtId="1" fontId="0" fillId="0" borderId="21" xfId="0" applyNumberFormat="1" applyBorder="1"/>
    <xf numFmtId="0" fontId="0" fillId="0" borderId="22" xfId="0" applyBorder="1"/>
    <xf numFmtId="0" fontId="0" fillId="0" borderId="15" xfId="0" applyBorder="1"/>
    <xf numFmtId="1" fontId="3" fillId="0" borderId="21" xfId="3" applyNumberFormat="1" applyBorder="1"/>
    <xf numFmtId="0" fontId="0" fillId="0" borderId="1" xfId="0" applyFont="1" applyBorder="1"/>
    <xf numFmtId="0" fontId="0" fillId="0" borderId="6" xfId="0" applyFont="1" applyBorder="1"/>
    <xf numFmtId="1" fontId="0" fillId="0" borderId="1" xfId="0" applyNumberFormat="1" applyFont="1" applyBorder="1"/>
    <xf numFmtId="1" fontId="0" fillId="0" borderId="6" xfId="0" applyNumberFormat="1" applyFont="1" applyBorder="1"/>
    <xf numFmtId="1" fontId="0" fillId="0" borderId="25" xfId="0" applyNumberFormat="1" applyFont="1" applyBorder="1"/>
    <xf numFmtId="1" fontId="3" fillId="0" borderId="9" xfId="3" applyNumberFormat="1" applyFont="1" applyBorder="1"/>
    <xf numFmtId="1" fontId="3" fillId="0" borderId="3" xfId="3" applyNumberFormat="1" applyFont="1" applyBorder="1"/>
    <xf numFmtId="1" fontId="3" fillId="0" borderId="0" xfId="3" applyNumberFormat="1" applyFont="1"/>
    <xf numFmtId="1" fontId="3" fillId="0" borderId="4" xfId="3" applyNumberFormat="1" applyFont="1" applyBorder="1"/>
    <xf numFmtId="164" fontId="0" fillId="0" borderId="7" xfId="0" applyNumberFormat="1" applyFill="1" applyBorder="1"/>
    <xf numFmtId="1" fontId="3" fillId="0" borderId="26" xfId="3" applyNumberFormat="1" applyBorder="1"/>
    <xf numFmtId="1" fontId="0" fillId="0" borderId="26" xfId="0" applyNumberFormat="1" applyBorder="1"/>
    <xf numFmtId="0" fontId="0" fillId="0" borderId="26" xfId="0" applyBorder="1"/>
    <xf numFmtId="164" fontId="0" fillId="0" borderId="16" xfId="0" quotePrefix="1" applyNumberFormat="1" applyBorder="1"/>
    <xf numFmtId="164" fontId="0" fillId="0" borderId="16" xfId="0" applyNumberFormat="1" applyFill="1" applyBorder="1"/>
    <xf numFmtId="164" fontId="0" fillId="0" borderId="15" xfId="0" applyNumberFormat="1" applyFill="1" applyBorder="1"/>
    <xf numFmtId="164" fontId="0" fillId="0" borderId="18" xfId="0" applyNumberFormat="1" applyFill="1" applyBorder="1"/>
    <xf numFmtId="164" fontId="0" fillId="0" borderId="23" xfId="0" applyNumberFormat="1" applyBorder="1"/>
    <xf numFmtId="3" fontId="7" fillId="0" borderId="3" xfId="0" applyNumberFormat="1" applyFont="1" applyFill="1" applyBorder="1"/>
    <xf numFmtId="2" fontId="3" fillId="0" borderId="21" xfId="3" applyNumberFormat="1" applyFill="1" applyBorder="1"/>
    <xf numFmtId="2" fontId="0" fillId="0" borderId="0" xfId="0" applyNumberFormat="1" applyBorder="1" applyAlignment="1">
      <alignment wrapText="1"/>
    </xf>
    <xf numFmtId="0" fontId="3" fillId="0" borderId="21" xfId="3" applyFill="1" applyBorder="1"/>
    <xf numFmtId="3" fontId="0" fillId="0" borderId="0" xfId="0" applyNumberFormat="1" applyFill="1" applyBorder="1"/>
    <xf numFmtId="164" fontId="0" fillId="0" borderId="21" xfId="0" quotePrefix="1" applyNumberFormat="1" applyBorder="1"/>
    <xf numFmtId="164" fontId="0" fillId="0" borderId="0" xfId="0" quotePrefix="1" applyNumberFormat="1" applyBorder="1"/>
    <xf numFmtId="164" fontId="0" fillId="0" borderId="25" xfId="0" quotePrefix="1" applyNumberFormat="1" applyBorder="1"/>
    <xf numFmtId="0" fontId="0" fillId="0" borderId="25" xfId="0" applyFont="1" applyBorder="1"/>
    <xf numFmtId="164" fontId="0" fillId="0" borderId="22" xfId="0" quotePrefix="1" applyNumberFormat="1" applyBorder="1"/>
    <xf numFmtId="1" fontId="3" fillId="0" borderId="0" xfId="3" applyNumberFormat="1" applyBorder="1"/>
    <xf numFmtId="166" fontId="0" fillId="0" borderId="0" xfId="9" applyNumberFormat="1" applyFont="1" applyFill="1" applyBorder="1"/>
    <xf numFmtId="6" fontId="0" fillId="0" borderId="0" xfId="0" applyNumberFormat="1" applyFont="1"/>
    <xf numFmtId="0" fontId="0" fillId="0" borderId="0" xfId="0" applyFont="1" applyBorder="1"/>
    <xf numFmtId="0" fontId="0" fillId="0" borderId="0" xfId="0" applyFont="1" applyFill="1" applyAlignment="1">
      <alignment wrapText="1"/>
    </xf>
    <xf numFmtId="0" fontId="0" fillId="0" borderId="3" xfId="0" applyFont="1" applyBorder="1"/>
    <xf numFmtId="2" fontId="9" fillId="0" borderId="21" xfId="3" applyNumberFormat="1" applyFont="1" applyFill="1" applyBorder="1"/>
    <xf numFmtId="2" fontId="0" fillId="0" borderId="0" xfId="0" applyNumberFormat="1" applyFont="1" applyBorder="1" applyAlignment="1">
      <alignment wrapText="1"/>
    </xf>
    <xf numFmtId="2" fontId="0" fillId="0" borderId="3" xfId="0" applyNumberFormat="1" applyFont="1" applyFill="1" applyBorder="1" applyAlignment="1">
      <alignment wrapText="1"/>
    </xf>
    <xf numFmtId="2" fontId="9" fillId="0" borderId="0" xfId="3" applyNumberFormat="1" applyFont="1"/>
    <xf numFmtId="1" fontId="9" fillId="0" borderId="3" xfId="3" applyNumberFormat="1" applyFont="1" applyFill="1" applyBorder="1"/>
    <xf numFmtId="0" fontId="0" fillId="0" borderId="21" xfId="0" applyFont="1" applyBorder="1"/>
    <xf numFmtId="1" fontId="9" fillId="0" borderId="0" xfId="3" applyNumberFormat="1" applyFont="1" applyBorder="1"/>
    <xf numFmtId="1" fontId="9" fillId="0" borderId="3" xfId="3" applyNumberFormat="1" applyFont="1" applyBorder="1"/>
    <xf numFmtId="1" fontId="9" fillId="0" borderId="0" xfId="3" applyNumberFormat="1" applyFont="1"/>
    <xf numFmtId="1" fontId="9" fillId="0" borderId="4" xfId="3" applyNumberFormat="1" applyFont="1" applyBorder="1"/>
    <xf numFmtId="1" fontId="0" fillId="0" borderId="0" xfId="0" applyNumberFormat="1" applyFont="1" applyBorder="1"/>
    <xf numFmtId="1" fontId="9" fillId="0" borderId="0" xfId="3" applyNumberFormat="1" applyFont="1" applyFill="1" applyBorder="1"/>
    <xf numFmtId="1" fontId="0" fillId="0" borderId="3" xfId="0" applyNumberFormat="1" applyFont="1" applyFill="1" applyBorder="1"/>
    <xf numFmtId="3" fontId="0" fillId="0" borderId="3" xfId="0" applyNumberFormat="1" applyFont="1" applyFill="1" applyBorder="1"/>
    <xf numFmtId="0" fontId="9" fillId="0" borderId="21" xfId="3" applyFont="1" applyFill="1" applyBorder="1"/>
    <xf numFmtId="3" fontId="0" fillId="0" borderId="0" xfId="0" applyNumberFormat="1" applyFont="1" applyFill="1" applyBorder="1"/>
    <xf numFmtId="0" fontId="9" fillId="0" borderId="0" xfId="3" applyFont="1" applyBorder="1"/>
    <xf numFmtId="1" fontId="9" fillId="0" borderId="21" xfId="3" applyNumberFormat="1" applyFont="1" applyBorder="1"/>
    <xf numFmtId="2" fontId="0" fillId="0" borderId="3" xfId="0" applyNumberFormat="1" applyFont="1" applyFill="1" applyBorder="1"/>
    <xf numFmtId="0" fontId="0" fillId="0" borderId="4" xfId="0" applyFont="1" applyBorder="1"/>
    <xf numFmtId="0" fontId="9" fillId="0" borderId="0" xfId="3" applyFont="1"/>
    <xf numFmtId="164" fontId="0" fillId="0" borderId="3" xfId="0" applyNumberFormat="1" applyFont="1" applyBorder="1"/>
    <xf numFmtId="167" fontId="9" fillId="0" borderId="0" xfId="3" applyNumberFormat="1" applyFont="1"/>
    <xf numFmtId="164" fontId="0" fillId="0" borderId="21" xfId="0" quotePrefix="1" applyNumberFormat="1" applyFont="1" applyBorder="1"/>
    <xf numFmtId="164" fontId="0" fillId="0" borderId="0" xfId="0" quotePrefix="1" applyNumberFormat="1" applyFont="1" applyBorder="1"/>
    <xf numFmtId="164" fontId="0" fillId="0" borderId="0" xfId="0" applyNumberFormat="1" applyFont="1"/>
    <xf numFmtId="166" fontId="0" fillId="0" borderId="0" xfId="0" applyNumberFormat="1" applyFont="1" applyBorder="1"/>
    <xf numFmtId="0" fontId="0" fillId="0" borderId="3" xfId="0" applyFont="1" applyFill="1" applyBorder="1"/>
    <xf numFmtId="0" fontId="0" fillId="0" borderId="4" xfId="0" applyFont="1" applyFill="1" applyBorder="1"/>
    <xf numFmtId="164" fontId="0" fillId="0" borderId="0" xfId="0" applyNumberFormat="1" applyFont="1" applyFill="1" applyBorder="1"/>
    <xf numFmtId="164" fontId="0" fillId="0" borderId="0" xfId="0" applyNumberFormat="1" applyFont="1" applyFill="1"/>
    <xf numFmtId="164" fontId="0" fillId="0" borderId="3" xfId="0" applyNumberFormat="1" applyFont="1" applyFill="1" applyBorder="1"/>
    <xf numFmtId="0" fontId="0" fillId="0" borderId="0" xfId="0" applyFont="1" applyAlignment="1">
      <alignment horizontal="right"/>
    </xf>
    <xf numFmtId="164" fontId="0" fillId="0" borderId="6" xfId="0" applyNumberFormat="1" applyFont="1" applyFill="1" applyBorder="1"/>
    <xf numFmtId="164" fontId="0" fillId="0" borderId="25" xfId="0" quotePrefix="1" applyNumberFormat="1" applyFont="1" applyBorder="1"/>
    <xf numFmtId="164" fontId="0" fillId="0" borderId="1" xfId="0" quotePrefix="1" applyNumberFormat="1" applyFont="1" applyBorder="1"/>
    <xf numFmtId="164" fontId="0" fillId="0" borderId="1" xfId="0" applyNumberFormat="1" applyFont="1" applyFill="1" applyBorder="1"/>
    <xf numFmtId="164" fontId="0" fillId="0" borderId="25" xfId="0" applyNumberFormat="1" applyFont="1" applyFill="1" applyBorder="1"/>
    <xf numFmtId="0" fontId="0" fillId="0" borderId="11" xfId="0" applyFont="1" applyFill="1" applyBorder="1"/>
    <xf numFmtId="164" fontId="0" fillId="0" borderId="11" xfId="0" applyNumberFormat="1" applyFont="1" applyFill="1" applyBorder="1"/>
    <xf numFmtId="164" fontId="0" fillId="0" borderId="23" xfId="0" applyNumberFormat="1" applyFont="1" applyBorder="1"/>
    <xf numFmtId="2" fontId="3" fillId="0" borderId="0" xfId="3" applyNumberFormat="1" applyBorder="1"/>
    <xf numFmtId="0" fontId="3" fillId="0" borderId="4" xfId="3" applyBorder="1"/>
    <xf numFmtId="1" fontId="0" fillId="0" borderId="5" xfId="0" applyNumberFormat="1" applyFont="1" applyBorder="1"/>
    <xf numFmtId="1" fontId="3" fillId="0" borderId="4" xfId="3" applyNumberFormat="1" applyFill="1" applyBorder="1"/>
    <xf numFmtId="167" fontId="3" fillId="0" borderId="0" xfId="3" applyNumberFormat="1" applyBorder="1"/>
    <xf numFmtId="167" fontId="3" fillId="0" borderId="4" xfId="3" applyNumberFormat="1" applyBorder="1"/>
    <xf numFmtId="167" fontId="9" fillId="0" borderId="0" xfId="3" applyNumberFormat="1" applyFont="1" applyBorder="1"/>
    <xf numFmtId="164" fontId="0" fillId="0" borderId="4" xfId="0" applyNumberFormat="1" applyFont="1" applyFill="1" applyBorder="1"/>
    <xf numFmtId="164" fontId="0" fillId="0" borderId="0" xfId="0" applyNumberFormat="1" applyFont="1" applyBorder="1"/>
    <xf numFmtId="0" fontId="1" fillId="0" borderId="0" xfId="0" applyFont="1" applyAlignment="1">
      <alignment vertical="center"/>
    </xf>
    <xf numFmtId="0" fontId="10" fillId="0" borderId="0" xfId="0" applyFont="1"/>
    <xf numFmtId="0" fontId="0" fillId="0" borderId="0" xfId="0" applyAlignment="1">
      <alignment vertical="center" wrapText="1"/>
    </xf>
    <xf numFmtId="0" fontId="0" fillId="0" borderId="0" xfId="0" applyAlignment="1">
      <alignment horizontal="left" vertical="top" wrapText="1"/>
    </xf>
    <xf numFmtId="0" fontId="11" fillId="0" borderId="0" xfId="0" applyFont="1"/>
    <xf numFmtId="0" fontId="1" fillId="0" borderId="1" xfId="0" applyFont="1" applyFill="1" applyBorder="1"/>
    <xf numFmtId="0" fontId="1" fillId="0" borderId="11" xfId="0" applyFont="1" applyFill="1" applyBorder="1"/>
    <xf numFmtId="6" fontId="1" fillId="0" borderId="0" xfId="0" applyNumberFormat="1" applyFont="1"/>
    <xf numFmtId="0" fontId="1" fillId="0" borderId="1" xfId="0" applyFont="1" applyBorder="1"/>
    <xf numFmtId="0" fontId="1" fillId="0" borderId="8" xfId="0" applyFont="1" applyBorder="1"/>
    <xf numFmtId="0" fontId="1" fillId="0" borderId="7" xfId="0" applyFont="1" applyBorder="1"/>
    <xf numFmtId="0" fontId="1" fillId="0" borderId="6" xfId="0" applyFont="1" applyBorder="1" applyAlignment="1"/>
    <xf numFmtId="0" fontId="1" fillId="0" borderId="3" xfId="0" applyFont="1" applyBorder="1"/>
    <xf numFmtId="0" fontId="1" fillId="0" borderId="20" xfId="0" applyFont="1" applyBorder="1" applyAlignment="1">
      <alignment wrapText="1"/>
    </xf>
    <xf numFmtId="0" fontId="1" fillId="0" borderId="2" xfId="0" applyFont="1" applyBorder="1" applyAlignment="1">
      <alignment wrapText="1"/>
    </xf>
    <xf numFmtId="0" fontId="1" fillId="0" borderId="8" xfId="0" applyFont="1" applyFill="1" applyBorder="1" applyAlignment="1">
      <alignment wrapText="1"/>
    </xf>
    <xf numFmtId="0" fontId="1" fillId="0" borderId="14" xfId="0" applyFont="1" applyBorder="1" applyAlignment="1">
      <alignment wrapText="1"/>
    </xf>
    <xf numFmtId="0" fontId="1" fillId="0" borderId="8" xfId="0" applyFont="1" applyBorder="1" applyAlignment="1">
      <alignment wrapText="1"/>
    </xf>
    <xf numFmtId="0" fontId="1" fillId="0" borderId="0" xfId="0" applyFont="1" applyFill="1"/>
    <xf numFmtId="0" fontId="1" fillId="0" borderId="2" xfId="0" applyFont="1" applyBorder="1"/>
    <xf numFmtId="6" fontId="1" fillId="0" borderId="24" xfId="0" applyNumberFormat="1" applyFont="1" applyBorder="1"/>
    <xf numFmtId="6" fontId="1" fillId="0" borderId="1" xfId="0" applyNumberFormat="1" applyFont="1" applyBorder="1"/>
    <xf numFmtId="0" fontId="1" fillId="0" borderId="16" xfId="0" applyFont="1" applyBorder="1"/>
    <xf numFmtId="6" fontId="1" fillId="0" borderId="6" xfId="0" applyNumberFormat="1" applyFont="1" applyBorder="1"/>
    <xf numFmtId="6" fontId="1" fillId="0" borderId="20" xfId="0" applyNumberFormat="1" applyFont="1" applyBorder="1"/>
    <xf numFmtId="6" fontId="1" fillId="0" borderId="17" xfId="0" applyNumberFormat="1" applyFont="1" applyBorder="1"/>
    <xf numFmtId="0" fontId="1" fillId="0" borderId="3" xfId="0" applyFont="1" applyBorder="1" applyAlignment="1">
      <alignment wrapText="1"/>
    </xf>
    <xf numFmtId="0" fontId="1" fillId="0" borderId="21" xfId="0" applyFont="1" applyBorder="1" applyAlignment="1">
      <alignment wrapText="1"/>
    </xf>
    <xf numFmtId="0" fontId="1" fillId="0" borderId="9" xfId="0" applyFont="1" applyBorder="1" applyAlignment="1">
      <alignment wrapText="1"/>
    </xf>
    <xf numFmtId="0" fontId="1" fillId="0" borderId="0" xfId="0" applyFont="1" applyAlignment="1">
      <alignment wrapText="1"/>
    </xf>
    <xf numFmtId="0" fontId="1" fillId="0" borderId="4" xfId="0" applyFont="1" applyBorder="1" applyAlignment="1">
      <alignment wrapText="1"/>
    </xf>
    <xf numFmtId="0" fontId="1" fillId="0" borderId="17" xfId="0" applyFont="1" applyBorder="1"/>
    <xf numFmtId="0" fontId="1" fillId="0" borderId="9" xfId="0" applyFont="1" applyBorder="1"/>
    <xf numFmtId="6" fontId="1" fillId="0" borderId="3" xfId="0" applyNumberFormat="1" applyFont="1" applyBorder="1" applyAlignment="1"/>
    <xf numFmtId="0" fontId="1" fillId="0" borderId="3" xfId="0" applyFont="1" applyFill="1" applyBorder="1" applyAlignment="1">
      <alignment wrapText="1"/>
    </xf>
    <xf numFmtId="0" fontId="1" fillId="0" borderId="7" xfId="0" applyFont="1" applyBorder="1" applyAlignment="1">
      <alignment wrapText="1"/>
    </xf>
    <xf numFmtId="0" fontId="1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0" borderId="0" xfId="0" applyFont="1" applyAlignment="1">
      <alignment vertical="center" wrapText="1"/>
    </xf>
    <xf numFmtId="0" fontId="15" fillId="0" borderId="8" xfId="0" applyFont="1" applyFill="1" applyBorder="1" applyAlignment="1">
      <alignment wrapText="1"/>
    </xf>
    <xf numFmtId="0" fontId="15" fillId="0" borderId="2" xfId="0" applyFont="1" applyBorder="1" applyAlignment="1">
      <alignment wrapText="1"/>
    </xf>
    <xf numFmtId="0" fontId="15" fillId="0" borderId="20" xfId="0" applyFont="1" applyBorder="1" applyAlignment="1">
      <alignment wrapText="1"/>
    </xf>
    <xf numFmtId="0" fontId="15" fillId="0" borderId="21" xfId="0" applyFont="1" applyBorder="1" applyAlignment="1">
      <alignment wrapText="1"/>
    </xf>
    <xf numFmtId="0" fontId="15" fillId="0" borderId="24" xfId="0" applyFont="1" applyBorder="1" applyAlignment="1">
      <alignment wrapText="1"/>
    </xf>
    <xf numFmtId="164" fontId="0" fillId="0" borderId="21" xfId="0" applyNumberFormat="1" applyFont="1" applyBorder="1"/>
    <xf numFmtId="164" fontId="0" fillId="0" borderId="0" xfId="9" quotePrefix="1" applyNumberFormat="1" applyFont="1" applyFill="1"/>
    <xf numFmtId="164" fontId="0" fillId="0" borderId="0" xfId="9" applyNumberFormat="1" applyFont="1" applyFill="1"/>
    <xf numFmtId="164" fontId="0" fillId="0" borderId="0" xfId="9" applyNumberFormat="1" applyFont="1" applyBorder="1"/>
    <xf numFmtId="164" fontId="0" fillId="0" borderId="3" xfId="9" applyNumberFormat="1" applyFont="1" applyBorder="1"/>
    <xf numFmtId="164" fontId="0" fillId="0" borderId="4" xfId="0" applyNumberFormat="1" applyFont="1" applyBorder="1"/>
    <xf numFmtId="164" fontId="0" fillId="0" borderId="16" xfId="9" quotePrefix="1" applyNumberFormat="1" applyFont="1" applyFill="1" applyBorder="1"/>
    <xf numFmtId="164" fontId="0" fillId="0" borderId="15" xfId="9" quotePrefix="1" applyNumberFormat="1" applyFont="1" applyFill="1" applyBorder="1"/>
    <xf numFmtId="164" fontId="0" fillId="0" borderId="3" xfId="9" quotePrefix="1" applyNumberFormat="1" applyFont="1" applyFill="1" applyBorder="1"/>
    <xf numFmtId="164" fontId="0" fillId="0" borderId="21" xfId="9" quotePrefix="1" applyNumberFormat="1" applyFont="1" applyFill="1" applyBorder="1"/>
    <xf numFmtId="164" fontId="0" fillId="0" borderId="7" xfId="9" quotePrefix="1" applyNumberFormat="1" applyFont="1" applyFill="1" applyBorder="1"/>
    <xf numFmtId="164" fontId="0" fillId="0" borderId="4" xfId="9" quotePrefix="1" applyNumberFormat="1" applyFont="1" applyFill="1" applyBorder="1"/>
    <xf numFmtId="164" fontId="0" fillId="0" borderId="0" xfId="9" applyNumberFormat="1" applyFont="1"/>
    <xf numFmtId="164" fontId="0" fillId="0" borderId="0" xfId="0" quotePrefix="1" applyNumberFormat="1" applyFont="1" applyFill="1"/>
    <xf numFmtId="164" fontId="0" fillId="0" borderId="3" xfId="9" applyNumberFormat="1" applyFont="1" applyFill="1" applyBorder="1"/>
    <xf numFmtId="164" fontId="0" fillId="0" borderId="4" xfId="9" applyNumberFormat="1" applyFont="1" applyFill="1" applyBorder="1"/>
    <xf numFmtId="164" fontId="0" fillId="0" borderId="13" xfId="9" applyNumberFormat="1" applyFont="1" applyFill="1" applyBorder="1"/>
    <xf numFmtId="164" fontId="0" fillId="0" borderId="23" xfId="0" applyNumberFormat="1" applyFont="1" applyFill="1" applyBorder="1"/>
    <xf numFmtId="164" fontId="0" fillId="0" borderId="21" xfId="0" applyNumberFormat="1" applyBorder="1"/>
    <xf numFmtId="164" fontId="0" fillId="0" borderId="0" xfId="0" applyNumberFormat="1" applyBorder="1"/>
    <xf numFmtId="164" fontId="3" fillId="0" borderId="0" xfId="3" applyNumberFormat="1"/>
    <xf numFmtId="164" fontId="0" fillId="0" borderId="26" xfId="0" applyNumberFormat="1" applyBorder="1"/>
    <xf numFmtId="164" fontId="1" fillId="0" borderId="0" xfId="0" applyNumberFormat="1" applyFont="1" applyBorder="1"/>
    <xf numFmtId="164" fontId="0" fillId="0" borderId="0" xfId="0" quotePrefix="1" applyNumberFormat="1" applyFill="1"/>
    <xf numFmtId="164" fontId="0" fillId="0" borderId="27" xfId="0" applyNumberFormat="1" applyBorder="1"/>
    <xf numFmtId="164" fontId="0" fillId="0" borderId="22" xfId="0" applyNumberFormat="1" applyBorder="1"/>
    <xf numFmtId="164" fontId="0" fillId="0" borderId="23" xfId="0" applyNumberFormat="1" applyFill="1" applyBorder="1"/>
    <xf numFmtId="164" fontId="0" fillId="0" borderId="9" xfId="9" applyNumberFormat="1" applyFont="1" applyFill="1" applyBorder="1"/>
    <xf numFmtId="164" fontId="0" fillId="0" borderId="9" xfId="0" applyNumberFormat="1" applyFill="1" applyBorder="1"/>
    <xf numFmtId="164" fontId="0" fillId="0" borderId="0" xfId="9" applyNumberFormat="1" applyFont="1" applyFill="1" applyBorder="1"/>
    <xf numFmtId="164" fontId="0" fillId="0" borderId="4" xfId="9" applyNumberFormat="1" applyFont="1" applyBorder="1"/>
    <xf numFmtId="164" fontId="0" fillId="0" borderId="10" xfId="0" applyNumberFormat="1" applyBorder="1"/>
    <xf numFmtId="164" fontId="0" fillId="0" borderId="6" xfId="0" applyNumberFormat="1" applyBorder="1"/>
    <xf numFmtId="164" fontId="0" fillId="0" borderId="1" xfId="0" applyNumberFormat="1" applyBorder="1"/>
    <xf numFmtId="164" fontId="0" fillId="0" borderId="15" xfId="0" applyNumberFormat="1" applyBorder="1"/>
    <xf numFmtId="164" fontId="0" fillId="0" borderId="28" xfId="0" applyNumberFormat="1" applyFill="1" applyBorder="1"/>
    <xf numFmtId="164" fontId="0" fillId="0" borderId="11" xfId="9" applyNumberFormat="1" applyFont="1" applyFill="1" applyBorder="1"/>
    <xf numFmtId="164" fontId="0" fillId="0" borderId="12" xfId="0" applyNumberFormat="1" applyFill="1" applyBorder="1"/>
    <xf numFmtId="164" fontId="0" fillId="0" borderId="21" xfId="9" applyNumberFormat="1" applyFont="1" applyFill="1" applyBorder="1"/>
    <xf numFmtId="164" fontId="0" fillId="0" borderId="16" xfId="9" applyNumberFormat="1" applyFont="1" applyBorder="1"/>
    <xf numFmtId="164" fontId="0" fillId="0" borderId="7" xfId="9" applyNumberFormat="1" applyFont="1" applyBorder="1"/>
    <xf numFmtId="164" fontId="0" fillId="0" borderId="22" xfId="9" applyNumberFormat="1" applyFont="1" applyBorder="1"/>
    <xf numFmtId="164" fontId="0" fillId="0" borderId="15" xfId="9" applyNumberFormat="1" applyFont="1" applyBorder="1"/>
    <xf numFmtId="164" fontId="7" fillId="0" borderId="3" xfId="0" applyNumberFormat="1" applyFont="1" applyFill="1" applyBorder="1"/>
    <xf numFmtId="164" fontId="0" fillId="0" borderId="21" xfId="9" applyNumberFormat="1" applyFont="1" applyBorder="1"/>
    <xf numFmtId="164" fontId="0" fillId="0" borderId="4" xfId="9" quotePrefix="1" applyNumberFormat="1" applyFont="1" applyBorder="1"/>
    <xf numFmtId="164" fontId="6" fillId="0" borderId="0" xfId="9" applyNumberFormat="1" applyFont="1"/>
    <xf numFmtId="164" fontId="6" fillId="0" borderId="21" xfId="9" applyNumberFormat="1" applyFont="1" applyBorder="1"/>
    <xf numFmtId="164" fontId="0" fillId="0" borderId="0" xfId="9" quotePrefix="1" applyNumberFormat="1" applyFont="1"/>
    <xf numFmtId="164" fontId="0" fillId="0" borderId="3" xfId="9" quotePrefix="1" applyNumberFormat="1" applyFont="1" applyBorder="1"/>
    <xf numFmtId="164" fontId="8" fillId="0" borderId="0" xfId="0" applyNumberFormat="1" applyFont="1" applyBorder="1"/>
    <xf numFmtId="164" fontId="0" fillId="0" borderId="21" xfId="9" quotePrefix="1" applyNumberFormat="1" applyFont="1" applyBorder="1"/>
    <xf numFmtId="164" fontId="8" fillId="0" borderId="3" xfId="0" applyNumberFormat="1" applyFont="1" applyBorder="1"/>
    <xf numFmtId="164" fontId="0" fillId="0" borderId="19" xfId="0" applyNumberFormat="1" applyBorder="1"/>
    <xf numFmtId="164" fontId="0" fillId="0" borderId="13" xfId="0" applyNumberFormat="1" applyBorder="1"/>
    <xf numFmtId="164" fontId="0" fillId="0" borderId="11" xfId="0" applyNumberFormat="1" applyBorder="1"/>
    <xf numFmtId="164" fontId="0" fillId="0" borderId="11" xfId="9" applyNumberFormat="1" applyFont="1" applyBorder="1"/>
    <xf numFmtId="164" fontId="0" fillId="0" borderId="13" xfId="9" applyNumberFormat="1" applyFont="1" applyBorder="1"/>
    <xf numFmtId="164" fontId="0" fillId="0" borderId="23" xfId="9" applyNumberFormat="1" applyFont="1" applyBorder="1"/>
    <xf numFmtId="164" fontId="0" fillId="0" borderId="12" xfId="9" applyNumberFormat="1" applyFont="1" applyBorder="1"/>
    <xf numFmtId="168" fontId="0" fillId="0" borderId="0" xfId="9" applyNumberFormat="1" applyFont="1"/>
    <xf numFmtId="168" fontId="0" fillId="0" borderId="3" xfId="9" applyNumberFormat="1" applyFont="1" applyBorder="1"/>
    <xf numFmtId="168" fontId="0" fillId="0" borderId="21" xfId="9" applyNumberFormat="1" applyFont="1" applyBorder="1"/>
    <xf numFmtId="168" fontId="0" fillId="0" borderId="4" xfId="9" quotePrefix="1" applyNumberFormat="1" applyFont="1" applyBorder="1"/>
    <xf numFmtId="3" fontId="0" fillId="0" borderId="3" xfId="0" applyNumberFormat="1" applyFont="1" applyBorder="1"/>
    <xf numFmtId="3" fontId="0" fillId="0" borderId="21" xfId="0" applyNumberFormat="1" applyFont="1" applyBorder="1"/>
    <xf numFmtId="3" fontId="1" fillId="0" borderId="0" xfId="0" applyNumberFormat="1" applyFont="1" applyBorder="1"/>
    <xf numFmtId="3" fontId="0" fillId="0" borderId="0" xfId="0" applyNumberFormat="1" applyFont="1" applyBorder="1"/>
    <xf numFmtId="3" fontId="9" fillId="0" borderId="0" xfId="3" applyNumberFormat="1" applyFont="1" applyBorder="1"/>
    <xf numFmtId="3" fontId="9" fillId="0" borderId="3" xfId="3" applyNumberFormat="1" applyFont="1" applyBorder="1"/>
    <xf numFmtId="3" fontId="9" fillId="0" borderId="0" xfId="3" applyNumberFormat="1" applyFont="1"/>
    <xf numFmtId="3" fontId="9" fillId="0" borderId="4" xfId="3" applyNumberFormat="1" applyFont="1" applyBorder="1"/>
    <xf numFmtId="3" fontId="9" fillId="0" borderId="21" xfId="3" applyNumberFormat="1" applyFont="1" applyFill="1" applyBorder="1"/>
    <xf numFmtId="3" fontId="9" fillId="0" borderId="0" xfId="3" applyNumberFormat="1" applyFont="1" applyFill="1" applyBorder="1"/>
    <xf numFmtId="3" fontId="9" fillId="0" borderId="21" xfId="3" applyNumberFormat="1" applyFont="1" applyBorder="1"/>
    <xf numFmtId="3" fontId="0" fillId="0" borderId="4" xfId="0" applyNumberFormat="1" applyFont="1" applyBorder="1"/>
    <xf numFmtId="3" fontId="3" fillId="0" borderId="21" xfId="3" applyNumberFormat="1" applyFill="1" applyBorder="1"/>
    <xf numFmtId="3" fontId="3" fillId="0" borderId="0" xfId="3" applyNumberFormat="1" applyFill="1" applyBorder="1"/>
    <xf numFmtId="3" fontId="3" fillId="0" borderId="0" xfId="3" applyNumberFormat="1"/>
    <xf numFmtId="3" fontId="3" fillId="0" borderId="3" xfId="3" applyNumberFormat="1" applyBorder="1"/>
    <xf numFmtId="3" fontId="3" fillId="0" borderId="26" xfId="3" applyNumberFormat="1" applyFill="1" applyBorder="1"/>
    <xf numFmtId="3" fontId="3" fillId="0" borderId="0" xfId="3" applyNumberFormat="1" applyFill="1"/>
    <xf numFmtId="3" fontId="3" fillId="0" borderId="26" xfId="3" applyNumberFormat="1" applyBorder="1"/>
    <xf numFmtId="3" fontId="0" fillId="0" borderId="0" xfId="0" applyNumberFormat="1"/>
    <xf numFmtId="3" fontId="3" fillId="0" borderId="0" xfId="3" applyNumberFormat="1" applyBorder="1"/>
    <xf numFmtId="3" fontId="3" fillId="0" borderId="4" xfId="3" applyNumberFormat="1" applyBorder="1"/>
    <xf numFmtId="3" fontId="3" fillId="0" borderId="9" xfId="3" applyNumberFormat="1" applyBorder="1"/>
    <xf numFmtId="3" fontId="3" fillId="0" borderId="4" xfId="3" applyNumberFormat="1" applyFill="1" applyBorder="1"/>
    <xf numFmtId="3" fontId="3" fillId="0" borderId="21" xfId="3" applyNumberFormat="1" applyBorder="1"/>
    <xf numFmtId="3" fontId="0" fillId="0" borderId="9" xfId="0" applyNumberFormat="1" applyBorder="1"/>
    <xf numFmtId="3" fontId="0" fillId="0" borderId="4" xfId="0" applyNumberFormat="1" applyBorder="1"/>
    <xf numFmtId="3" fontId="0" fillId="0" borderId="9" xfId="8" applyNumberFormat="1" applyFont="1" applyFill="1" applyBorder="1"/>
    <xf numFmtId="3" fontId="0" fillId="0" borderId="3" xfId="0" applyNumberFormat="1" applyBorder="1"/>
    <xf numFmtId="3" fontId="0" fillId="0" borderId="3" xfId="8" applyNumberFormat="1" applyFont="1" applyBorder="1" applyAlignment="1">
      <alignment horizontal="center"/>
    </xf>
    <xf numFmtId="3" fontId="0" fillId="0" borderId="3" xfId="8" applyNumberFormat="1" applyFont="1" applyBorder="1"/>
    <xf numFmtId="3" fontId="0" fillId="0" borderId="21" xfId="0" applyNumberFormat="1" applyBorder="1"/>
    <xf numFmtId="164" fontId="0" fillId="0" borderId="30" xfId="0" applyNumberFormat="1" applyFont="1" applyFill="1" applyBorder="1"/>
    <xf numFmtId="0" fontId="0" fillId="0" borderId="0" xfId="0" applyFont="1" applyAlignment="1">
      <alignment horizontal="left" vertical="center" wrapText="1"/>
    </xf>
    <xf numFmtId="0" fontId="0" fillId="0" borderId="0" xfId="0" applyAlignment="1">
      <alignment horizontal="left" vertical="center" wrapText="1"/>
    </xf>
    <xf numFmtId="0" fontId="1" fillId="0" borderId="20" xfId="0" applyFont="1" applyBorder="1" applyAlignment="1">
      <alignment horizontal="center"/>
    </xf>
    <xf numFmtId="0" fontId="1" fillId="0" borderId="2" xfId="0" applyFont="1" applyBorder="1" applyAlignment="1">
      <alignment horizontal="center"/>
    </xf>
    <xf numFmtId="0" fontId="1" fillId="0" borderId="14" xfId="0" applyFont="1" applyBorder="1" applyAlignment="1">
      <alignment horizontal="center"/>
    </xf>
    <xf numFmtId="0" fontId="1" fillId="0" borderId="29" xfId="0" applyFont="1" applyBorder="1" applyAlignment="1">
      <alignment horizontal="center"/>
    </xf>
    <xf numFmtId="6" fontId="1" fillId="0" borderId="20" xfId="0" applyNumberFormat="1" applyFont="1" applyBorder="1" applyAlignment="1">
      <alignment horizontal="center"/>
    </xf>
    <xf numFmtId="6" fontId="1" fillId="0" borderId="14" xfId="0" applyNumberFormat="1"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0" fillId="0" borderId="0" xfId="0" applyAlignment="1">
      <alignment horizontal="left" wrapText="1"/>
    </xf>
    <xf numFmtId="6" fontId="1" fillId="0" borderId="2" xfId="0" applyNumberFormat="1" applyFont="1" applyBorder="1" applyAlignment="1">
      <alignment horizontal="center"/>
    </xf>
    <xf numFmtId="6" fontId="1" fillId="0" borderId="8" xfId="0" applyNumberFormat="1" applyFont="1" applyBorder="1" applyAlignment="1">
      <alignment horizontal="center"/>
    </xf>
    <xf numFmtId="0" fontId="0" fillId="0" borderId="0" xfId="0" applyFont="1" applyAlignment="1">
      <alignment horizontal="left" wrapText="1"/>
    </xf>
    <xf numFmtId="6" fontId="1" fillId="0" borderId="3" xfId="0" applyNumberFormat="1" applyFont="1" applyBorder="1" applyAlignment="1">
      <alignment horizontal="center"/>
    </xf>
    <xf numFmtId="6" fontId="1" fillId="0" borderId="0" xfId="0" applyNumberFormat="1" applyFont="1" applyBorder="1" applyAlignment="1">
      <alignment horizontal="center"/>
    </xf>
    <xf numFmtId="0" fontId="1" fillId="0" borderId="8" xfId="0" applyFont="1" applyFill="1" applyBorder="1" applyAlignment="1">
      <alignment horizontal="center"/>
    </xf>
    <xf numFmtId="0" fontId="1" fillId="0" borderId="2" xfId="0" applyFont="1" applyFill="1" applyBorder="1" applyAlignment="1">
      <alignment horizontal="center"/>
    </xf>
    <xf numFmtId="6" fontId="1" fillId="0" borderId="7" xfId="0" applyNumberFormat="1" applyFont="1" applyBorder="1" applyAlignment="1">
      <alignment horizontal="center"/>
    </xf>
    <xf numFmtId="6" fontId="1" fillId="0" borderId="16" xfId="0" applyNumberFormat="1" applyFont="1" applyBorder="1" applyAlignment="1">
      <alignment horizontal="center"/>
    </xf>
    <xf numFmtId="6" fontId="1" fillId="0" borderId="15" xfId="0" applyNumberFormat="1" applyFont="1" applyBorder="1" applyAlignment="1">
      <alignment horizontal="center"/>
    </xf>
  </cellXfs>
  <cellStyles count="11">
    <cellStyle name="Comma" xfId="8" builtinId="3"/>
    <cellStyle name="Comma 2" xfId="1"/>
    <cellStyle name="Currency" xfId="9" builtinId="4"/>
    <cellStyle name="Currency 2" xfId="2"/>
    <cellStyle name="Normal" xfId="0" builtinId="0"/>
    <cellStyle name="Normal 2" xfId="3"/>
    <cellStyle name="Normal 3" xfId="4"/>
    <cellStyle name="Normal 4" xfId="5"/>
    <cellStyle name="Normal 5" xfId="6"/>
    <cellStyle name="Normal 6" xfId="10"/>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showGridLines="0" workbookViewId="0"/>
  </sheetViews>
  <sheetFormatPr defaultRowHeight="15" x14ac:dyDescent="0.25"/>
  <cols>
    <col min="2" max="2" width="111.28515625" customWidth="1"/>
  </cols>
  <sheetData>
    <row r="2" spans="2:10" x14ac:dyDescent="0.25">
      <c r="B2" s="156" t="s">
        <v>57</v>
      </c>
      <c r="J2" s="157"/>
    </row>
    <row r="3" spans="2:10" x14ac:dyDescent="0.25">
      <c r="B3" s="156"/>
      <c r="J3" s="157"/>
    </row>
    <row r="4" spans="2:10" ht="30" x14ac:dyDescent="0.25">
      <c r="B4" s="158" t="s">
        <v>85</v>
      </c>
    </row>
    <row r="5" spans="2:10" x14ac:dyDescent="0.25">
      <c r="B5" s="158"/>
    </row>
    <row r="6" spans="2:10" ht="45" x14ac:dyDescent="0.25">
      <c r="B6" s="158" t="s">
        <v>58</v>
      </c>
    </row>
    <row r="7" spans="2:10" x14ac:dyDescent="0.25">
      <c r="B7" s="158"/>
    </row>
    <row r="8" spans="2:10" ht="51" customHeight="1" x14ac:dyDescent="0.25">
      <c r="B8" s="159" t="s">
        <v>63</v>
      </c>
    </row>
    <row r="9" spans="2:10" x14ac:dyDescent="0.25">
      <c r="B9" s="158"/>
    </row>
    <row r="10" spans="2:10" ht="15" customHeight="1" x14ac:dyDescent="0.25">
      <c r="B10" s="195" t="s">
        <v>52</v>
      </c>
    </row>
    <row r="11" spans="2:10" ht="30" customHeight="1" x14ac:dyDescent="0.25">
      <c r="B11" s="194" t="s">
        <v>55</v>
      </c>
    </row>
    <row r="12" spans="2:10" ht="15" customHeight="1" x14ac:dyDescent="0.25">
      <c r="B12" s="193"/>
    </row>
    <row r="13" spans="2:10" ht="45" x14ac:dyDescent="0.25">
      <c r="B13" s="193" t="s">
        <v>53</v>
      </c>
    </row>
    <row r="14" spans="2:10" ht="33.75" customHeight="1" x14ac:dyDescent="0.25">
      <c r="B14" s="192"/>
    </row>
    <row r="15" spans="2:10" ht="30" x14ac:dyDescent="0.25">
      <c r="B15" s="158" t="s">
        <v>59</v>
      </c>
    </row>
    <row r="20" spans="2:2" x14ac:dyDescent="0.25">
      <c r="B20" s="2"/>
    </row>
    <row r="21" spans="2:2" x14ac:dyDescent="0.25">
      <c r="B21" s="2"/>
    </row>
    <row r="22" spans="2:2" x14ac:dyDescent="0.25">
      <c r="B22" s="2"/>
    </row>
    <row r="23" spans="2:2" x14ac:dyDescent="0.25">
      <c r="B23" s="2"/>
    </row>
    <row r="24" spans="2:2" x14ac:dyDescent="0.25">
      <c r="B24" s="2"/>
    </row>
    <row r="25" spans="2:2" x14ac:dyDescent="0.25">
      <c r="B25"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tabSelected="1" zoomScale="85" zoomScaleNormal="85" workbookViewId="0"/>
  </sheetViews>
  <sheetFormatPr defaultRowHeight="15" x14ac:dyDescent="0.25"/>
  <cols>
    <col min="1" max="1" width="3.42578125" customWidth="1"/>
    <col min="2" max="3" width="3.28515625" customWidth="1"/>
    <col min="4" max="4" width="40.85546875" customWidth="1"/>
    <col min="5" max="5" width="15.5703125" customWidth="1"/>
    <col min="6" max="6" width="14.85546875" customWidth="1"/>
    <col min="7" max="8" width="13.140625" customWidth="1"/>
    <col min="9" max="9" width="14.7109375" customWidth="1"/>
    <col min="10" max="10" width="19.85546875" customWidth="1"/>
    <col min="11" max="11" width="15.28515625" bestFit="1" customWidth="1"/>
    <col min="12" max="12" width="17.5703125" customWidth="1"/>
    <col min="13" max="13" width="20.42578125" customWidth="1"/>
    <col min="14" max="14" width="14.28515625" customWidth="1"/>
    <col min="15" max="16" width="16.7109375" customWidth="1"/>
    <col min="17" max="17" width="20.28515625" customWidth="1"/>
    <col min="18" max="18" width="19.42578125" customWidth="1"/>
    <col min="19" max="19" width="15" customWidth="1"/>
    <col min="20" max="20" width="14.85546875" customWidth="1"/>
    <col min="21" max="21" width="12.140625" bestFit="1" customWidth="1"/>
  </cols>
  <sheetData>
    <row r="1" spans="1:21" s="25" customFormat="1" x14ac:dyDescent="0.25">
      <c r="A1" s="1" t="s">
        <v>56</v>
      </c>
      <c r="I1" s="102"/>
      <c r="J1" s="44"/>
      <c r="O1" s="103"/>
      <c r="P1" s="103"/>
      <c r="Q1" s="103"/>
      <c r="R1" s="103"/>
      <c r="S1" s="103"/>
      <c r="T1" s="103"/>
      <c r="U1" s="103"/>
    </row>
    <row r="2" spans="1:21" s="25" customFormat="1" x14ac:dyDescent="0.25">
      <c r="A2" s="1"/>
      <c r="E2" s="1" t="s">
        <v>48</v>
      </c>
      <c r="F2" s="1"/>
      <c r="G2" s="1"/>
      <c r="H2" s="1"/>
      <c r="I2" s="163"/>
      <c r="J2" s="1"/>
      <c r="K2" s="1"/>
      <c r="L2" s="1"/>
      <c r="M2" s="1"/>
      <c r="N2" s="26"/>
      <c r="O2" s="26"/>
      <c r="P2" s="26"/>
      <c r="Q2" s="26"/>
      <c r="R2" s="26"/>
      <c r="S2" s="26"/>
      <c r="T2" s="26"/>
      <c r="U2" s="103"/>
    </row>
    <row r="3" spans="1:21" s="25" customFormat="1" x14ac:dyDescent="0.25">
      <c r="A3" s="1"/>
      <c r="E3" s="1"/>
      <c r="F3" s="1"/>
      <c r="G3" s="1"/>
      <c r="H3" s="1"/>
      <c r="I3" s="163"/>
      <c r="J3" s="1"/>
      <c r="K3" s="1"/>
      <c r="L3" s="1"/>
      <c r="M3" s="1"/>
      <c r="N3" s="164"/>
      <c r="O3" s="26"/>
      <c r="P3" s="26"/>
      <c r="Q3" s="26"/>
      <c r="R3" s="26"/>
      <c r="S3" s="26"/>
      <c r="T3" s="26"/>
      <c r="U3" s="103"/>
    </row>
    <row r="4" spans="1:21" s="25" customFormat="1" x14ac:dyDescent="0.25">
      <c r="A4" s="1"/>
      <c r="E4" s="165" t="s">
        <v>67</v>
      </c>
      <c r="F4" s="300" t="s">
        <v>34</v>
      </c>
      <c r="G4" s="301"/>
      <c r="H4" s="301"/>
      <c r="I4" s="301"/>
      <c r="J4" s="301"/>
      <c r="K4" s="301"/>
      <c r="L4" s="301"/>
      <c r="M4" s="303"/>
      <c r="N4" s="300" t="s">
        <v>23</v>
      </c>
      <c r="O4" s="301"/>
      <c r="P4" s="301"/>
      <c r="Q4" s="301"/>
      <c r="R4" s="301"/>
      <c r="S4" s="301"/>
      <c r="T4" s="302"/>
    </row>
    <row r="5" spans="1:21" s="25" customFormat="1" x14ac:dyDescent="0.25">
      <c r="A5" s="1"/>
      <c r="E5" s="166"/>
      <c r="F5" s="300" t="s">
        <v>40</v>
      </c>
      <c r="G5" s="302"/>
      <c r="H5" s="307" t="s">
        <v>12</v>
      </c>
      <c r="I5" s="308"/>
      <c r="J5" s="308"/>
      <c r="K5" s="308"/>
      <c r="L5" s="309"/>
      <c r="M5" s="167" t="s">
        <v>13</v>
      </c>
      <c r="N5" s="304" t="s">
        <v>20</v>
      </c>
      <c r="O5" s="305"/>
      <c r="P5" s="306" t="s">
        <v>17</v>
      </c>
      <c r="Q5" s="301"/>
      <c r="R5" s="302"/>
      <c r="S5" s="306" t="s">
        <v>13</v>
      </c>
      <c r="T5" s="302"/>
    </row>
    <row r="6" spans="1:21" s="25" customFormat="1" ht="60" x14ac:dyDescent="0.25">
      <c r="A6" s="160"/>
      <c r="D6" s="104"/>
      <c r="E6" s="168"/>
      <c r="F6" s="169" t="s">
        <v>61</v>
      </c>
      <c r="G6" s="170" t="s">
        <v>62</v>
      </c>
      <c r="H6" s="171" t="s">
        <v>35</v>
      </c>
      <c r="I6" s="170" t="s">
        <v>36</v>
      </c>
      <c r="J6" s="170" t="s">
        <v>15</v>
      </c>
      <c r="K6" s="170" t="s">
        <v>49</v>
      </c>
      <c r="L6" s="172" t="s">
        <v>50</v>
      </c>
      <c r="M6" s="173" t="s">
        <v>33</v>
      </c>
      <c r="N6" s="169" t="s">
        <v>35</v>
      </c>
      <c r="O6" s="170" t="s">
        <v>19</v>
      </c>
      <c r="P6" s="173" t="s">
        <v>68</v>
      </c>
      <c r="Q6" s="170" t="s">
        <v>69</v>
      </c>
      <c r="R6" s="170" t="s">
        <v>70</v>
      </c>
      <c r="S6" s="173" t="s">
        <v>28</v>
      </c>
      <c r="T6" s="172" t="s">
        <v>14</v>
      </c>
    </row>
    <row r="7" spans="1:21" s="25" customFormat="1" x14ac:dyDescent="0.25">
      <c r="A7" s="160"/>
      <c r="D7" s="104"/>
      <c r="E7" s="105"/>
      <c r="F7" s="106"/>
      <c r="G7" s="107"/>
      <c r="H7" s="108"/>
      <c r="I7" s="109"/>
      <c r="J7" s="109"/>
      <c r="K7" s="109"/>
      <c r="L7" s="122"/>
      <c r="M7" s="110"/>
      <c r="N7" s="111"/>
      <c r="O7" s="112"/>
      <c r="P7" s="113"/>
      <c r="Q7" s="114"/>
      <c r="R7" s="114"/>
      <c r="S7" s="110"/>
      <c r="T7" s="115"/>
    </row>
    <row r="8" spans="1:21" s="25" customFormat="1" x14ac:dyDescent="0.25">
      <c r="A8" s="1" t="s">
        <v>64</v>
      </c>
      <c r="E8" s="265"/>
      <c r="F8" s="266"/>
      <c r="G8" s="267"/>
      <c r="H8" s="265"/>
      <c r="I8" s="268"/>
      <c r="J8" s="268"/>
      <c r="K8" s="268"/>
      <c r="L8" s="268"/>
      <c r="M8" s="265"/>
      <c r="N8" s="266"/>
      <c r="O8" s="269"/>
      <c r="P8" s="270"/>
      <c r="Q8" s="271"/>
      <c r="R8" s="271"/>
      <c r="S8" s="270"/>
      <c r="T8" s="272"/>
    </row>
    <row r="9" spans="1:21" s="25" customFormat="1" x14ac:dyDescent="0.25">
      <c r="A9" s="1" t="s">
        <v>2</v>
      </c>
      <c r="E9" s="265"/>
      <c r="F9" s="273">
        <f>'Listeria Assumptions'!G9</f>
        <v>135.99999999999991</v>
      </c>
      <c r="G9" s="274">
        <f>'Listeria Assumptions'!H9</f>
        <v>0</v>
      </c>
      <c r="H9" s="119"/>
      <c r="I9" s="269">
        <f>'Listeria Assumptions'!J9</f>
        <v>196.42500000000001</v>
      </c>
      <c r="J9" s="269">
        <f>'Listeria Assumptions'!K9</f>
        <v>32.925995250000007</v>
      </c>
      <c r="K9" s="269">
        <f>'Listeria Assumptions'!L9</f>
        <v>697.12897666011236</v>
      </c>
      <c r="L9" s="269">
        <f>'Listeria Assumptions'!M9</f>
        <v>246.97752808988767</v>
      </c>
      <c r="M9" s="270">
        <v>247</v>
      </c>
      <c r="N9" s="273"/>
      <c r="O9" s="269">
        <f>'Listeria Assumptions'!O9</f>
        <v>189.05727808988766</v>
      </c>
      <c r="P9" s="270">
        <f>'Listeria Assumptions'!R9</f>
        <v>6.7232349000000049</v>
      </c>
      <c r="Q9" s="269">
        <f>'Listeria Assumptions'!S9</f>
        <v>20.1697047</v>
      </c>
      <c r="R9" s="269">
        <f>'Listeria Assumptions'!T9</f>
        <v>6.7232349000000022</v>
      </c>
      <c r="S9" s="270">
        <f>'Listeria Assumptions'!P9</f>
        <v>8.02247191011236</v>
      </c>
      <c r="T9" s="272">
        <f>'Listeria Assumptions'!Q9</f>
        <v>50.846575500000007</v>
      </c>
    </row>
    <row r="10" spans="1:21" s="25" customFormat="1" x14ac:dyDescent="0.25">
      <c r="A10" s="1"/>
      <c r="E10" s="119">
        <f>F9+H10+N10</f>
        <v>1591</v>
      </c>
      <c r="F10" s="273"/>
      <c r="G10" s="121"/>
      <c r="H10" s="119">
        <f>SUM(I9:L9)</f>
        <v>1173.4575</v>
      </c>
      <c r="I10" s="269"/>
      <c r="J10" s="269"/>
      <c r="K10" s="269"/>
      <c r="L10" s="274"/>
      <c r="M10" s="270"/>
      <c r="N10" s="275">
        <f>SUM(O9:T9)</f>
        <v>281.54250000000002</v>
      </c>
      <c r="O10" s="268"/>
      <c r="P10" s="119"/>
      <c r="Q10" s="121"/>
      <c r="R10" s="121"/>
      <c r="S10" s="119"/>
      <c r="T10" s="276"/>
    </row>
    <row r="11" spans="1:21" s="25" customFormat="1" x14ac:dyDescent="0.25">
      <c r="A11" s="1"/>
      <c r="E11" s="90"/>
      <c r="F11" s="120"/>
      <c r="G11" s="121"/>
      <c r="H11" s="119"/>
      <c r="I11" s="126"/>
      <c r="J11" s="114"/>
      <c r="K11" s="114"/>
      <c r="L11" s="117"/>
      <c r="M11" s="113"/>
      <c r="N11" s="123"/>
      <c r="O11" s="103"/>
      <c r="P11" s="118"/>
      <c r="Q11" s="44"/>
      <c r="R11" s="44"/>
      <c r="S11" s="124"/>
      <c r="T11" s="125"/>
    </row>
    <row r="12" spans="1:21" s="25" customFormat="1" x14ac:dyDescent="0.25">
      <c r="A12" s="1" t="s">
        <v>6</v>
      </c>
      <c r="E12" s="127"/>
      <c r="F12" s="111"/>
      <c r="G12" s="103"/>
      <c r="H12" s="105"/>
      <c r="I12" s="128"/>
      <c r="J12" s="128"/>
      <c r="K12" s="128"/>
      <c r="L12" s="153"/>
      <c r="M12" s="105"/>
      <c r="N12" s="111"/>
      <c r="O12" s="103"/>
      <c r="P12" s="105"/>
      <c r="S12" s="105"/>
      <c r="T12" s="125"/>
    </row>
    <row r="13" spans="1:21" s="25" customFormat="1" x14ac:dyDescent="0.25">
      <c r="A13" s="1"/>
      <c r="B13" s="25" t="s">
        <v>32</v>
      </c>
      <c r="E13" s="127"/>
      <c r="F13" s="111"/>
      <c r="G13" s="26"/>
      <c r="H13" s="105"/>
      <c r="I13" s="103"/>
      <c r="J13" s="103"/>
      <c r="K13" s="103"/>
      <c r="L13" s="103"/>
      <c r="M13" s="105"/>
      <c r="N13" s="111"/>
      <c r="O13" s="103"/>
      <c r="P13" s="105"/>
      <c r="Q13" s="103"/>
      <c r="R13" s="103"/>
      <c r="S13" s="105"/>
      <c r="T13" s="125"/>
      <c r="U13" s="103"/>
    </row>
    <row r="14" spans="1:21" s="25" customFormat="1" x14ac:dyDescent="0.25">
      <c r="A14" s="1"/>
      <c r="C14" s="25" t="s">
        <v>65</v>
      </c>
      <c r="E14" s="105"/>
      <c r="F14" s="129"/>
      <c r="G14" s="130"/>
      <c r="H14" s="127"/>
      <c r="I14" s="131"/>
      <c r="L14" s="103"/>
      <c r="M14" s="105"/>
      <c r="N14" s="111"/>
      <c r="O14" s="116"/>
      <c r="P14" s="105"/>
      <c r="S14" s="105"/>
      <c r="T14" s="125"/>
    </row>
    <row r="15" spans="1:21" s="25" customFormat="1" x14ac:dyDescent="0.25">
      <c r="A15" s="1"/>
      <c r="C15" s="25" t="s">
        <v>37</v>
      </c>
      <c r="E15" s="105"/>
      <c r="F15" s="129"/>
      <c r="G15" s="130"/>
      <c r="H15" s="127"/>
      <c r="I15" s="131"/>
      <c r="L15" s="103"/>
      <c r="M15" s="105"/>
      <c r="N15" s="111"/>
      <c r="O15" s="132"/>
      <c r="P15" s="105"/>
      <c r="S15" s="105"/>
      <c r="T15" s="125"/>
    </row>
    <row r="16" spans="1:21" s="25" customFormat="1" x14ac:dyDescent="0.25">
      <c r="A16" s="1"/>
      <c r="C16" s="25" t="s">
        <v>8</v>
      </c>
      <c r="E16" s="127"/>
      <c r="F16" s="129"/>
      <c r="G16" s="130"/>
      <c r="H16" s="127"/>
      <c r="I16" s="131"/>
      <c r="J16" s="9"/>
      <c r="K16" s="9"/>
      <c r="L16" s="103"/>
      <c r="M16" s="105"/>
      <c r="N16" s="111"/>
      <c r="O16" s="101"/>
      <c r="P16" s="28"/>
      <c r="Q16" s="44"/>
      <c r="R16" s="44"/>
      <c r="S16" s="133"/>
      <c r="T16" s="134"/>
    </row>
    <row r="17" spans="1:25" s="25" customFormat="1" x14ac:dyDescent="0.25">
      <c r="A17" s="1"/>
      <c r="C17" s="25" t="s">
        <v>9</v>
      </c>
      <c r="D17" s="44"/>
      <c r="E17" s="127"/>
      <c r="F17" s="129"/>
      <c r="G17" s="130"/>
      <c r="H17" s="127"/>
      <c r="I17" s="135">
        <f>'Listeria Assumptions'!J19*I9</f>
        <v>6434882.6494474607</v>
      </c>
      <c r="J17" s="135">
        <f>'Listeria Assumptions'!K19*J9</f>
        <v>1078655.5456281763</v>
      </c>
      <c r="K17" s="135">
        <f>'Listeria Assumptions'!L21*K9</f>
        <v>68513832.093733802</v>
      </c>
      <c r="L17" s="154">
        <f>'Listeria Assumptions'!M20*L9</f>
        <v>16181966.75890585</v>
      </c>
      <c r="M17" s="127"/>
      <c r="N17" s="201"/>
      <c r="O17" s="135">
        <f>'Listeria Assumptions'!O21*O9</f>
        <v>24774064.37128434</v>
      </c>
      <c r="P17" s="137">
        <f>'Listeria Assumptions'!R21*P9</f>
        <v>881012.65330115135</v>
      </c>
      <c r="Q17" s="136">
        <f>'Listeria Assumptions'!S21*Q9</f>
        <v>2643037.9599034521</v>
      </c>
      <c r="R17" s="136">
        <f>'Listeria Assumptions'!T21*R9</f>
        <v>881012.653301151</v>
      </c>
      <c r="S17" s="137">
        <f>'Listeria Assumptions'!P21*S9</f>
        <v>1051264.6618314704</v>
      </c>
      <c r="T17" s="154"/>
      <c r="U17" s="44"/>
      <c r="V17" s="44"/>
    </row>
    <row r="18" spans="1:25" s="25" customFormat="1" x14ac:dyDescent="0.25">
      <c r="A18" s="1"/>
      <c r="E18" s="127"/>
      <c r="F18" s="129"/>
      <c r="G18" s="130"/>
      <c r="H18" s="127"/>
      <c r="I18" s="136"/>
      <c r="J18" s="136"/>
      <c r="K18" s="136"/>
      <c r="L18" s="135"/>
      <c r="M18" s="127"/>
      <c r="N18" s="201"/>
      <c r="O18" s="135"/>
      <c r="P18" s="127"/>
      <c r="Q18" s="131"/>
      <c r="R18" s="155"/>
      <c r="S18" s="137"/>
      <c r="T18" s="154"/>
      <c r="U18" s="44"/>
      <c r="V18" s="44"/>
    </row>
    <row r="19" spans="1:25" s="25" customFormat="1" x14ac:dyDescent="0.25">
      <c r="A19" s="1"/>
      <c r="B19" s="25" t="s">
        <v>75</v>
      </c>
      <c r="D19" s="138"/>
      <c r="E19" s="127"/>
      <c r="F19" s="129"/>
      <c r="G19" s="130"/>
      <c r="H19" s="127"/>
      <c r="I19" s="202"/>
      <c r="J19" s="203"/>
      <c r="K19" s="203"/>
      <c r="L19" s="204"/>
      <c r="M19" s="205"/>
      <c r="N19" s="201"/>
      <c r="O19" s="155"/>
      <c r="P19" s="127">
        <f>'Listeria Assumptions'!R33*P$9</f>
        <v>710440.47845723853</v>
      </c>
      <c r="Q19" s="131">
        <f>'Listeria Assumptions'!S33*Q$9</f>
        <v>5328303.5884292843</v>
      </c>
      <c r="R19" s="131">
        <f>'Listeria Assumptions'!T33*R$9</f>
        <v>9732559.4539681543</v>
      </c>
      <c r="S19" s="127"/>
      <c r="T19" s="206"/>
    </row>
    <row r="20" spans="1:25" s="25" customFormat="1" x14ac:dyDescent="0.25">
      <c r="A20" s="1"/>
      <c r="B20" s="1" t="s">
        <v>38</v>
      </c>
      <c r="D20" s="138"/>
      <c r="E20" s="127"/>
      <c r="F20" s="129"/>
      <c r="G20" s="130"/>
      <c r="H20" s="127"/>
      <c r="I20" s="207">
        <f>SUM(I13:I19)</f>
        <v>6434882.6494474607</v>
      </c>
      <c r="J20" s="207">
        <f t="shared" ref="J20:S20" si="0">SUM(J13:J19)</f>
        <v>1078655.5456281763</v>
      </c>
      <c r="K20" s="207">
        <f t="shared" si="0"/>
        <v>68513832.093733802</v>
      </c>
      <c r="L20" s="208">
        <f t="shared" si="0"/>
        <v>16181966.75890585</v>
      </c>
      <c r="M20" s="209"/>
      <c r="N20" s="210"/>
      <c r="O20" s="207">
        <f t="shared" si="0"/>
        <v>24774064.37128434</v>
      </c>
      <c r="P20" s="211">
        <f t="shared" si="0"/>
        <v>1591453.13175839</v>
      </c>
      <c r="Q20" s="207">
        <f t="shared" si="0"/>
        <v>7971341.5483327359</v>
      </c>
      <c r="R20" s="207">
        <f t="shared" si="0"/>
        <v>10613572.107269306</v>
      </c>
      <c r="S20" s="211">
        <f t="shared" si="0"/>
        <v>1051264.6618314704</v>
      </c>
      <c r="T20" s="212"/>
    </row>
    <row r="21" spans="1:25" s="25" customFormat="1" x14ac:dyDescent="0.25">
      <c r="A21" s="1"/>
      <c r="E21" s="127"/>
      <c r="F21" s="129"/>
      <c r="G21" s="130"/>
      <c r="H21" s="127"/>
      <c r="I21" s="136"/>
      <c r="J21" s="136"/>
      <c r="K21" s="136"/>
      <c r="L21" s="135"/>
      <c r="M21" s="127"/>
      <c r="N21" s="201"/>
      <c r="O21" s="155"/>
      <c r="P21" s="205"/>
      <c r="Q21" s="213"/>
      <c r="R21" s="213"/>
      <c r="S21" s="137"/>
      <c r="T21" s="154"/>
    </row>
    <row r="22" spans="1:25" s="25" customFormat="1" x14ac:dyDescent="0.25">
      <c r="A22" s="1" t="s">
        <v>66</v>
      </c>
      <c r="E22" s="127"/>
      <c r="F22" s="129"/>
      <c r="G22" s="130"/>
      <c r="H22" s="127"/>
      <c r="I22" s="136">
        <f>'Listeria Assumptions'!J25*I9</f>
        <v>369171.63349336112</v>
      </c>
      <c r="J22" s="136">
        <f>'Listeria Assumptions'!K25*J9</f>
        <v>37999.611273357208</v>
      </c>
      <c r="K22" s="136">
        <f>'Listeria Assumptions'!L25*K9</f>
        <v>1609101.2538476009</v>
      </c>
      <c r="L22" s="135">
        <f>'Listeria Assumptions'!M25*L9</f>
        <v>0</v>
      </c>
      <c r="M22" s="127"/>
      <c r="N22" s="201"/>
      <c r="O22" s="155"/>
      <c r="P22" s="127">
        <f>'Listeria Assumptions'!R34*P$9</f>
        <v>3085310.9060171107</v>
      </c>
      <c r="Q22" s="131">
        <f>'Listeria Assumptions'!S34*Q$9</f>
        <v>31881516.75866561</v>
      </c>
      <c r="R22" s="131">
        <f>'Listeria Assumptions'!T34*R$9</f>
        <v>11427067.672967052</v>
      </c>
      <c r="S22" s="127"/>
      <c r="T22" s="206"/>
    </row>
    <row r="23" spans="1:25" s="25" customFormat="1" x14ac:dyDescent="0.25">
      <c r="A23" s="1"/>
      <c r="E23" s="127"/>
      <c r="F23" s="129"/>
      <c r="G23" s="130"/>
      <c r="H23" s="127"/>
      <c r="I23" s="131"/>
      <c r="J23" s="136"/>
      <c r="K23" s="136"/>
      <c r="L23" s="135"/>
      <c r="M23" s="127"/>
      <c r="N23" s="201"/>
      <c r="O23" s="155"/>
      <c r="P23" s="137"/>
      <c r="Q23" s="136"/>
      <c r="R23" s="136"/>
      <c r="S23" s="137"/>
      <c r="T23" s="154"/>
    </row>
    <row r="24" spans="1:25" s="25" customFormat="1" x14ac:dyDescent="0.25">
      <c r="A24" s="1" t="s">
        <v>11</v>
      </c>
      <c r="D24" s="138"/>
      <c r="E24" s="127"/>
      <c r="F24" s="129"/>
      <c r="G24" s="130"/>
      <c r="H24" s="127"/>
      <c r="I24" s="214"/>
      <c r="J24" s="136"/>
      <c r="K24" s="136"/>
      <c r="L24" s="155"/>
      <c r="M24" s="215">
        <f>'Listeria Assumptions'!$M$29*L9</f>
        <v>2138172639.9208791</v>
      </c>
      <c r="N24" s="201"/>
      <c r="O24" s="155"/>
      <c r="P24" s="127"/>
      <c r="Q24" s="131"/>
      <c r="R24" s="131"/>
      <c r="S24" s="215">
        <f>'Listeria Assumptions'!P29*S9</f>
        <v>69453403.616919503</v>
      </c>
      <c r="T24" s="216">
        <f>'Listeria Assumptions'!Q29*T9</f>
        <v>440196958.03337634</v>
      </c>
    </row>
    <row r="25" spans="1:25" s="25" customFormat="1" x14ac:dyDescent="0.25">
      <c r="A25" s="1"/>
      <c r="E25" s="137"/>
      <c r="F25" s="129"/>
      <c r="G25" s="130"/>
      <c r="H25" s="127"/>
      <c r="I25" s="131"/>
      <c r="J25" s="131"/>
      <c r="K25" s="131"/>
      <c r="L25" s="155"/>
      <c r="M25" s="127"/>
      <c r="N25" s="201"/>
      <c r="O25" s="155"/>
      <c r="P25" s="127"/>
      <c r="Q25" s="131"/>
      <c r="R25" s="131"/>
      <c r="S25" s="127"/>
      <c r="T25" s="206"/>
    </row>
    <row r="26" spans="1:25" s="25" customFormat="1" x14ac:dyDescent="0.25">
      <c r="A26" s="161" t="s">
        <v>45</v>
      </c>
      <c r="B26" s="72"/>
      <c r="C26" s="72"/>
      <c r="D26" s="72"/>
      <c r="E26" s="139"/>
      <c r="F26" s="140"/>
      <c r="G26" s="141"/>
      <c r="H26" s="139"/>
      <c r="I26" s="142">
        <f>SUM(I20:I24)</f>
        <v>6804054.2829408217</v>
      </c>
      <c r="J26" s="142">
        <f t="shared" ref="J26:T26" si="1">SUM(J20:J24)</f>
        <v>1116655.1569015335</v>
      </c>
      <c r="K26" s="142">
        <f t="shared" si="1"/>
        <v>70122933.347581401</v>
      </c>
      <c r="L26" s="142">
        <f t="shared" si="1"/>
        <v>16181966.75890585</v>
      </c>
      <c r="M26" s="139">
        <f t="shared" si="1"/>
        <v>2138172639.9208791</v>
      </c>
      <c r="N26" s="143">
        <f t="shared" si="1"/>
        <v>0</v>
      </c>
      <c r="O26" s="142">
        <f t="shared" si="1"/>
        <v>24774064.37128434</v>
      </c>
      <c r="P26" s="139">
        <f t="shared" si="1"/>
        <v>4676764.0377755007</v>
      </c>
      <c r="Q26" s="142">
        <f t="shared" si="1"/>
        <v>39852858.306998342</v>
      </c>
      <c r="R26" s="142">
        <f t="shared" si="1"/>
        <v>22040639.780236356</v>
      </c>
      <c r="S26" s="139">
        <f t="shared" si="1"/>
        <v>70504668.278750971</v>
      </c>
      <c r="T26" s="142">
        <f t="shared" si="1"/>
        <v>440196958.03337634</v>
      </c>
      <c r="U26" s="127"/>
    </row>
    <row r="27" spans="1:25" s="25" customFormat="1" x14ac:dyDescent="0.25">
      <c r="A27" s="1"/>
      <c r="E27" s="127"/>
      <c r="F27" s="129"/>
      <c r="G27" s="130"/>
      <c r="H27" s="136"/>
      <c r="I27" s="131"/>
      <c r="J27" s="131"/>
      <c r="K27" s="131"/>
      <c r="L27" s="155"/>
      <c r="M27" s="137"/>
      <c r="N27" s="201"/>
      <c r="O27" s="155"/>
      <c r="P27" s="137"/>
      <c r="Q27" s="131"/>
      <c r="R27" s="131"/>
      <c r="S27" s="127"/>
      <c r="T27" s="155"/>
      <c r="U27" s="105"/>
    </row>
    <row r="28" spans="1:25" s="25" customFormat="1" ht="15.75" thickBot="1" x14ac:dyDescent="0.3">
      <c r="A28" s="162" t="s">
        <v>39</v>
      </c>
      <c r="B28" s="144"/>
      <c r="C28" s="144"/>
      <c r="D28" s="144"/>
      <c r="E28" s="217">
        <f>SUM(F26:T26)</f>
        <v>2834444202.2756305</v>
      </c>
      <c r="F28" s="218"/>
      <c r="G28" s="145"/>
      <c r="H28" s="145"/>
      <c r="I28" s="145"/>
      <c r="J28" s="145"/>
      <c r="K28" s="145"/>
      <c r="L28" s="145"/>
      <c r="M28" s="145"/>
      <c r="N28" s="146"/>
      <c r="O28" s="145"/>
      <c r="P28" s="145"/>
      <c r="Q28" s="145"/>
      <c r="R28" s="145"/>
      <c r="S28" s="145"/>
      <c r="T28" s="297"/>
      <c r="U28" s="44"/>
      <c r="V28" s="44"/>
      <c r="W28" s="44"/>
      <c r="X28" s="44"/>
      <c r="Y28" s="44"/>
    </row>
    <row r="29" spans="1:25" s="25" customFormat="1" ht="15.75" thickTop="1" x14ac:dyDescent="0.25">
      <c r="A29" s="44"/>
      <c r="B29" s="44"/>
      <c r="C29" s="44"/>
      <c r="D29" s="131"/>
      <c r="E29" s="136"/>
      <c r="G29" s="136"/>
      <c r="H29" s="20"/>
      <c r="I29" s="44"/>
      <c r="J29" s="44"/>
      <c r="K29" s="44"/>
      <c r="L29" s="44"/>
      <c r="M29" s="44"/>
      <c r="N29" s="44"/>
      <c r="O29" s="44"/>
      <c r="P29" s="44"/>
      <c r="Q29" s="44"/>
      <c r="R29" s="44"/>
      <c r="S29" s="44"/>
      <c r="T29" s="44"/>
      <c r="U29" s="44"/>
      <c r="V29" s="44"/>
      <c r="W29" s="44"/>
      <c r="X29" s="44"/>
    </row>
    <row r="30" spans="1:25" ht="75" customHeight="1" x14ac:dyDescent="0.25">
      <c r="A30" s="310" t="s">
        <v>86</v>
      </c>
      <c r="B30" s="310"/>
      <c r="C30" s="310"/>
      <c r="D30" s="310"/>
      <c r="E30" s="310"/>
      <c r="F30" s="310"/>
      <c r="G30" s="310"/>
      <c r="H30" s="310"/>
      <c r="I30" s="310"/>
      <c r="J30" s="310"/>
      <c r="K30" s="25"/>
      <c r="L30" s="25"/>
      <c r="O30" s="2"/>
      <c r="P30" s="2"/>
    </row>
    <row r="31" spans="1:25" x14ac:dyDescent="0.25">
      <c r="A31" s="25" t="s">
        <v>72</v>
      </c>
      <c r="B31" s="25"/>
      <c r="C31" s="25"/>
      <c r="D31" s="25"/>
      <c r="E31" s="25"/>
      <c r="F31" s="25"/>
      <c r="G31" s="25"/>
      <c r="H31" s="25"/>
      <c r="I31" s="25"/>
      <c r="J31" s="25"/>
      <c r="K31" s="2"/>
      <c r="L31" s="2"/>
      <c r="M31" s="2"/>
      <c r="N31" s="2"/>
      <c r="O31" s="2"/>
      <c r="P31" s="2"/>
      <c r="Q31" s="2"/>
      <c r="R31" s="2"/>
      <c r="S31" s="2"/>
      <c r="T31" s="2"/>
      <c r="U31" s="2"/>
      <c r="V31" s="2"/>
      <c r="W31" s="2"/>
      <c r="X31" s="2"/>
    </row>
    <row r="32" spans="1:25" ht="35.1" customHeight="1" x14ac:dyDescent="0.25">
      <c r="A32" s="25" t="s">
        <v>71</v>
      </c>
      <c r="B32" s="25"/>
      <c r="C32" s="25"/>
      <c r="D32" s="25"/>
      <c r="E32" s="25"/>
      <c r="F32" s="25"/>
      <c r="G32" s="25"/>
      <c r="H32" s="25"/>
      <c r="I32" s="25"/>
      <c r="J32" s="25"/>
      <c r="K32" s="25"/>
      <c r="L32" s="25"/>
    </row>
    <row r="33" spans="1:24" x14ac:dyDescent="0.25">
      <c r="A33" s="25"/>
      <c r="B33" s="25"/>
      <c r="C33" s="25"/>
      <c r="D33" s="25"/>
      <c r="E33" s="25"/>
      <c r="F33" s="25"/>
      <c r="G33" s="25"/>
      <c r="H33" s="25"/>
      <c r="I33" s="25"/>
      <c r="J33" s="25"/>
      <c r="K33" s="2"/>
      <c r="L33" s="2"/>
      <c r="M33" s="2"/>
      <c r="N33" s="2"/>
      <c r="O33" s="2"/>
      <c r="P33" s="2"/>
      <c r="Q33" s="2"/>
      <c r="R33" s="2"/>
      <c r="S33" s="2"/>
      <c r="T33" s="2"/>
      <c r="U33" s="2"/>
      <c r="V33" s="2"/>
      <c r="W33" s="2"/>
      <c r="X33" s="2"/>
    </row>
    <row r="34" spans="1:24" x14ac:dyDescent="0.25">
      <c r="A34" s="299" t="s">
        <v>54</v>
      </c>
      <c r="B34" s="299"/>
      <c r="C34" s="299"/>
      <c r="D34" s="299"/>
      <c r="E34" s="299"/>
      <c r="F34" s="299"/>
      <c r="G34" s="299"/>
      <c r="H34" s="299"/>
      <c r="I34" s="299"/>
      <c r="J34" s="299"/>
      <c r="K34" s="15"/>
      <c r="L34" s="15"/>
      <c r="M34" s="15"/>
      <c r="N34" s="15"/>
      <c r="O34" s="15"/>
      <c r="P34" s="15"/>
      <c r="Q34" s="15"/>
      <c r="R34" s="15"/>
      <c r="S34" s="15"/>
      <c r="T34" s="2"/>
      <c r="U34" s="2"/>
      <c r="V34" s="2"/>
      <c r="W34" s="2"/>
      <c r="X34" s="2"/>
    </row>
    <row r="35" spans="1:24" ht="45" customHeight="1" x14ac:dyDescent="0.25">
      <c r="A35" s="2"/>
      <c r="B35" s="2"/>
      <c r="C35" s="298" t="s">
        <v>55</v>
      </c>
      <c r="D35" s="298"/>
      <c r="E35" s="298"/>
      <c r="F35" s="298"/>
      <c r="G35" s="298"/>
      <c r="H35" s="298"/>
      <c r="I35" s="298"/>
      <c r="J35" s="298"/>
      <c r="K35" s="2"/>
      <c r="L35" s="2"/>
      <c r="M35" s="2"/>
      <c r="N35" s="2"/>
      <c r="O35" s="2"/>
      <c r="P35" s="2"/>
      <c r="Q35" s="2"/>
      <c r="R35" s="2"/>
      <c r="S35" s="2"/>
      <c r="T35" s="2"/>
      <c r="U35" s="2"/>
      <c r="V35" s="2"/>
      <c r="W35" s="2"/>
      <c r="X35" s="2"/>
    </row>
    <row r="36" spans="1:24" ht="44.25" customHeight="1" x14ac:dyDescent="0.25">
      <c r="C36" s="298" t="s">
        <v>53</v>
      </c>
      <c r="D36" s="298"/>
      <c r="E36" s="298"/>
      <c r="F36" s="298"/>
      <c r="G36" s="298"/>
      <c r="H36" s="298"/>
      <c r="I36" s="298"/>
      <c r="J36" s="298"/>
      <c r="N36" s="12"/>
    </row>
  </sheetData>
  <mergeCells count="11">
    <mergeCell ref="C35:J35"/>
    <mergeCell ref="C36:J36"/>
    <mergeCell ref="A34:J34"/>
    <mergeCell ref="N4:T4"/>
    <mergeCell ref="F4:M4"/>
    <mergeCell ref="N5:O5"/>
    <mergeCell ref="P5:R5"/>
    <mergeCell ref="S5:T5"/>
    <mergeCell ref="F5:G5"/>
    <mergeCell ref="H5:L5"/>
    <mergeCell ref="A30:J30"/>
  </mergeCells>
  <pageMargins left="0.7" right="0.7" top="0.75" bottom="0.75" header="0.3" footer="0.3"/>
  <pageSetup scale="7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zoomScale="70" zoomScaleNormal="70" workbookViewId="0"/>
  </sheetViews>
  <sheetFormatPr defaultRowHeight="15" x14ac:dyDescent="0.25"/>
  <cols>
    <col min="1" max="1" width="3.42578125" customWidth="1"/>
    <col min="2" max="3" width="3.28515625" customWidth="1"/>
    <col min="4" max="4" width="43.5703125" customWidth="1"/>
    <col min="5" max="5" width="15.5703125" customWidth="1"/>
    <col min="6" max="6" width="14.85546875" customWidth="1"/>
    <col min="7" max="7" width="13.140625" customWidth="1"/>
    <col min="8" max="8" width="14.42578125" customWidth="1"/>
    <col min="9" max="9" width="14.7109375" customWidth="1"/>
    <col min="10" max="10" width="19.85546875" customWidth="1"/>
    <col min="11" max="11" width="15.28515625" bestFit="1" customWidth="1"/>
    <col min="12" max="12" width="17.5703125" customWidth="1"/>
    <col min="13" max="13" width="15.28515625" customWidth="1"/>
    <col min="14" max="14" width="14.28515625" customWidth="1"/>
    <col min="15" max="16" width="16.7109375" customWidth="1"/>
    <col min="17" max="17" width="17" customWidth="1"/>
    <col min="18" max="18" width="18.140625" customWidth="1"/>
    <col min="19" max="19" width="15" customWidth="1"/>
    <col min="20" max="20" width="19.140625" customWidth="1"/>
    <col min="21" max="21" width="10" bestFit="1" customWidth="1"/>
  </cols>
  <sheetData>
    <row r="1" spans="1:21" x14ac:dyDescent="0.25">
      <c r="A1" s="1" t="s">
        <v>56</v>
      </c>
      <c r="D1" s="23"/>
      <c r="E1" s="23"/>
      <c r="F1" s="1"/>
      <c r="I1" s="6"/>
      <c r="N1" s="23"/>
      <c r="O1" s="23"/>
      <c r="P1" s="23"/>
      <c r="Q1" s="23"/>
      <c r="R1" s="23"/>
      <c r="S1" s="23"/>
    </row>
    <row r="2" spans="1:21" x14ac:dyDescent="0.25">
      <c r="A2" s="160"/>
      <c r="D2" s="23"/>
      <c r="E2" s="26" t="s">
        <v>47</v>
      </c>
      <c r="F2" s="1"/>
      <c r="G2" s="1"/>
      <c r="H2" s="1"/>
      <c r="I2" s="163"/>
      <c r="J2" s="1"/>
      <c r="K2" s="1"/>
      <c r="L2" s="1"/>
      <c r="M2" s="1"/>
      <c r="N2" s="26"/>
      <c r="O2" s="26"/>
      <c r="P2" s="26"/>
      <c r="Q2" s="26"/>
      <c r="R2" s="26"/>
      <c r="S2" s="26"/>
      <c r="T2" s="1"/>
    </row>
    <row r="3" spans="1:21" x14ac:dyDescent="0.25">
      <c r="A3" s="160"/>
      <c r="D3" s="23"/>
      <c r="E3" s="26"/>
      <c r="F3" s="1"/>
      <c r="G3" s="1"/>
      <c r="H3" s="1"/>
      <c r="I3" s="163"/>
      <c r="J3" s="1"/>
      <c r="K3" s="1"/>
      <c r="L3" s="1"/>
      <c r="M3" s="1"/>
      <c r="N3" s="26"/>
      <c r="O3" s="26"/>
      <c r="P3" s="26"/>
      <c r="Q3" s="26"/>
      <c r="R3" s="26"/>
      <c r="S3" s="26"/>
      <c r="T3" s="1"/>
    </row>
    <row r="4" spans="1:21" x14ac:dyDescent="0.25">
      <c r="A4" s="160"/>
      <c r="D4" s="23"/>
      <c r="E4" s="165" t="s">
        <v>67</v>
      </c>
      <c r="F4" s="300" t="s">
        <v>34</v>
      </c>
      <c r="G4" s="301"/>
      <c r="H4" s="301"/>
      <c r="I4" s="301"/>
      <c r="J4" s="301"/>
      <c r="K4" s="301"/>
      <c r="L4" s="301"/>
      <c r="M4" s="303"/>
      <c r="N4" s="300" t="s">
        <v>23</v>
      </c>
      <c r="O4" s="301"/>
      <c r="P4" s="301"/>
      <c r="Q4" s="301"/>
      <c r="R4" s="301"/>
      <c r="S4" s="301"/>
      <c r="T4" s="175"/>
      <c r="U4" s="21"/>
    </row>
    <row r="5" spans="1:21" x14ac:dyDescent="0.25">
      <c r="A5" s="1"/>
      <c r="E5" s="166"/>
      <c r="F5" s="300" t="s">
        <v>40</v>
      </c>
      <c r="G5" s="302"/>
      <c r="H5" s="307" t="s">
        <v>12</v>
      </c>
      <c r="I5" s="308"/>
      <c r="J5" s="308"/>
      <c r="K5" s="308"/>
      <c r="L5" s="309"/>
      <c r="M5" s="167" t="s">
        <v>13</v>
      </c>
      <c r="N5" s="176"/>
      <c r="O5" s="177" t="s">
        <v>20</v>
      </c>
      <c r="P5" s="306" t="s">
        <v>17</v>
      </c>
      <c r="Q5" s="301"/>
      <c r="R5" s="302"/>
      <c r="S5" s="306" t="s">
        <v>13</v>
      </c>
      <c r="T5" s="301"/>
      <c r="U5" s="21"/>
    </row>
    <row r="6" spans="1:21" ht="60" x14ac:dyDescent="0.25">
      <c r="A6" s="160"/>
      <c r="D6" s="19"/>
      <c r="E6" s="168"/>
      <c r="F6" s="169" t="s">
        <v>61</v>
      </c>
      <c r="G6" s="170" t="s">
        <v>62</v>
      </c>
      <c r="H6" s="196" t="s">
        <v>35</v>
      </c>
      <c r="I6" s="197" t="s">
        <v>36</v>
      </c>
      <c r="J6" s="170" t="s">
        <v>15</v>
      </c>
      <c r="K6" s="170" t="s">
        <v>49</v>
      </c>
      <c r="L6" s="172" t="s">
        <v>50</v>
      </c>
      <c r="M6" s="173" t="s">
        <v>33</v>
      </c>
      <c r="N6" s="200" t="s">
        <v>35</v>
      </c>
      <c r="O6" s="170" t="s">
        <v>19</v>
      </c>
      <c r="P6" s="173" t="s">
        <v>68</v>
      </c>
      <c r="Q6" s="170" t="s">
        <v>69</v>
      </c>
      <c r="R6" s="170" t="s">
        <v>70</v>
      </c>
      <c r="S6" s="173" t="s">
        <v>28</v>
      </c>
      <c r="T6" s="172" t="s">
        <v>14</v>
      </c>
      <c r="U6" s="21"/>
    </row>
    <row r="7" spans="1:21" x14ac:dyDescent="0.25">
      <c r="A7" s="160"/>
      <c r="D7" s="19"/>
      <c r="E7" s="21"/>
      <c r="F7" s="91"/>
      <c r="G7" s="92"/>
      <c r="H7" s="38"/>
      <c r="I7" s="13"/>
      <c r="J7" s="13"/>
      <c r="K7" s="13"/>
      <c r="L7" s="7"/>
      <c r="M7" s="29"/>
      <c r="N7" s="84"/>
      <c r="O7" s="8"/>
      <c r="P7" s="30"/>
      <c r="Q7" s="8"/>
      <c r="R7" s="8"/>
      <c r="S7" s="29"/>
      <c r="T7" s="8"/>
      <c r="U7" s="21"/>
    </row>
    <row r="8" spans="1:21" ht="15.75" x14ac:dyDescent="0.25">
      <c r="A8" s="5" t="s">
        <v>73</v>
      </c>
      <c r="E8" s="21"/>
      <c r="F8" s="67"/>
      <c r="G8" s="26"/>
      <c r="H8" s="21"/>
      <c r="I8" s="23"/>
      <c r="J8" s="66"/>
      <c r="K8" s="66"/>
      <c r="L8" s="66"/>
      <c r="M8" s="22"/>
      <c r="N8" s="83"/>
      <c r="O8" s="8"/>
      <c r="P8" s="30"/>
      <c r="Q8" s="8"/>
      <c r="R8" s="8"/>
      <c r="S8" s="30"/>
      <c r="T8" s="8"/>
      <c r="U8" s="21"/>
    </row>
    <row r="9" spans="1:21" x14ac:dyDescent="0.25">
      <c r="A9" s="1" t="s">
        <v>2</v>
      </c>
      <c r="E9" s="39"/>
      <c r="F9" s="277">
        <f>'Listeria Assumptions'!G8</f>
        <v>35.999999999999964</v>
      </c>
      <c r="G9" s="278">
        <f>'Listeria Assumptions'!H8</f>
        <v>0</v>
      </c>
      <c r="H9" s="39"/>
      <c r="I9" s="279">
        <f>'Listeria Assumptions'!J8</f>
        <v>70.335000000000008</v>
      </c>
      <c r="J9" s="279">
        <f>'Listeria Assumptions'!K8</f>
        <v>11.789995549999952</v>
      </c>
      <c r="K9" s="279">
        <f>'Listeria Assumptions'!L8</f>
        <v>338.06150445000009</v>
      </c>
      <c r="L9" s="279">
        <f>'Listeria Assumptions'!M8</f>
        <v>0</v>
      </c>
      <c r="M9" s="280">
        <f>'Listeria Assumptions'!M8</f>
        <v>0</v>
      </c>
      <c r="N9" s="281"/>
      <c r="O9" s="279">
        <f>'Listeria Assumptions'!O8</f>
        <v>70.569449999999989</v>
      </c>
      <c r="P9" s="280">
        <f>'Listeria Assumptions'!R8</f>
        <v>2.4074263800000004</v>
      </c>
      <c r="Q9" s="279">
        <f>'Listeria Assumptions'!S8</f>
        <v>7.2222791399999995</v>
      </c>
      <c r="R9" s="279">
        <f>'Listeria Assumptions'!T8</f>
        <v>2.4074263800000004</v>
      </c>
      <c r="S9" s="280">
        <f>'Listeria Assumptions'!P8</f>
        <v>0</v>
      </c>
      <c r="T9" s="279">
        <f>'Listeria Assumptions'!Q8</f>
        <v>18.206918100000003</v>
      </c>
      <c r="U9" s="21"/>
    </row>
    <row r="10" spans="1:21" x14ac:dyDescent="0.25">
      <c r="A10" s="1"/>
      <c r="E10" s="90">
        <f>F9+H10+N10</f>
        <v>557</v>
      </c>
      <c r="F10" s="277"/>
      <c r="G10" s="94"/>
      <c r="H10" s="39">
        <f>SUM(I9:L9)</f>
        <v>420.18650000000002</v>
      </c>
      <c r="I10" s="279"/>
      <c r="J10" s="279"/>
      <c r="K10" s="279"/>
      <c r="L10" s="282"/>
      <c r="M10" s="280"/>
      <c r="N10" s="283">
        <f>SUM(O9:T9)</f>
        <v>100.8135</v>
      </c>
      <c r="O10" s="284"/>
      <c r="P10" s="39"/>
      <c r="Q10" s="11"/>
      <c r="R10" s="11"/>
      <c r="S10" s="39"/>
      <c r="T10" s="284"/>
      <c r="U10" s="21"/>
    </row>
    <row r="11" spans="1:21" x14ac:dyDescent="0.25">
      <c r="A11" s="1"/>
      <c r="E11" s="90"/>
      <c r="F11" s="93"/>
      <c r="G11" s="94"/>
      <c r="H11" s="39"/>
      <c r="I11" s="7"/>
      <c r="J11" s="8"/>
      <c r="K11" s="8"/>
      <c r="L11" s="10"/>
      <c r="M11" s="30"/>
      <c r="N11" s="82"/>
      <c r="P11" s="31"/>
      <c r="Q11" s="2"/>
      <c r="R11" s="2"/>
      <c r="S11" s="33"/>
      <c r="U11" s="21"/>
    </row>
    <row r="12" spans="1:21" x14ac:dyDescent="0.25">
      <c r="A12" s="1" t="s">
        <v>6</v>
      </c>
      <c r="E12" s="40"/>
      <c r="F12" s="219"/>
      <c r="G12" s="220"/>
      <c r="H12" s="40"/>
      <c r="I12" s="221"/>
      <c r="J12" s="221"/>
      <c r="K12" s="221"/>
      <c r="L12" s="221"/>
      <c r="M12" s="40"/>
      <c r="N12" s="222"/>
      <c r="O12" s="3"/>
      <c r="P12" s="40"/>
      <c r="Q12" s="3"/>
      <c r="R12" s="3"/>
      <c r="S12" s="40"/>
      <c r="T12" s="3"/>
      <c r="U12" s="21"/>
    </row>
    <row r="13" spans="1:21" x14ac:dyDescent="0.25">
      <c r="A13" s="1"/>
      <c r="B13" s="25" t="s">
        <v>74</v>
      </c>
      <c r="E13" s="40"/>
      <c r="F13" s="219"/>
      <c r="G13" s="223"/>
      <c r="H13" s="40"/>
      <c r="I13" s="220"/>
      <c r="J13" s="220"/>
      <c r="K13" s="220"/>
      <c r="L13" s="220"/>
      <c r="M13" s="40"/>
      <c r="N13" s="222"/>
      <c r="O13" s="220"/>
      <c r="P13" s="40"/>
      <c r="Q13" s="220"/>
      <c r="R13" s="220"/>
      <c r="S13" s="40"/>
      <c r="T13" s="220"/>
      <c r="U13" s="21"/>
    </row>
    <row r="14" spans="1:21" x14ac:dyDescent="0.25">
      <c r="A14" s="1"/>
      <c r="C14" s="25" t="s">
        <v>65</v>
      </c>
      <c r="D14" s="25"/>
      <c r="E14" s="40"/>
      <c r="F14" s="95"/>
      <c r="G14" s="96"/>
      <c r="H14" s="40"/>
      <c r="I14" s="3"/>
      <c r="J14" s="3"/>
      <c r="K14" s="3"/>
      <c r="L14" s="3"/>
      <c r="M14" s="40"/>
      <c r="N14" s="222"/>
      <c r="O14" s="3"/>
      <c r="P14" s="40"/>
      <c r="Q14" s="3"/>
      <c r="R14" s="3"/>
      <c r="S14" s="40"/>
      <c r="T14" s="3"/>
      <c r="U14" s="21"/>
    </row>
    <row r="15" spans="1:21" x14ac:dyDescent="0.25">
      <c r="A15" s="1"/>
      <c r="C15" s="25" t="s">
        <v>37</v>
      </c>
      <c r="D15" s="25"/>
      <c r="E15" s="40"/>
      <c r="F15" s="95"/>
      <c r="G15" s="96"/>
      <c r="H15" s="40"/>
      <c r="I15" s="3"/>
      <c r="J15" s="3"/>
      <c r="K15" s="3"/>
      <c r="L15" s="3"/>
      <c r="M15" s="40"/>
      <c r="N15" s="222"/>
      <c r="O15" s="3"/>
      <c r="P15" s="40"/>
      <c r="Q15" s="3"/>
      <c r="R15" s="3"/>
      <c r="S15" s="40"/>
      <c r="T15" s="3"/>
      <c r="U15" s="21"/>
    </row>
    <row r="16" spans="1:21" x14ac:dyDescent="0.25">
      <c r="A16" s="1"/>
      <c r="C16" s="25" t="s">
        <v>8</v>
      </c>
      <c r="D16" s="25"/>
      <c r="E16" s="40"/>
      <c r="F16" s="95"/>
      <c r="G16" s="96"/>
      <c r="H16" s="40"/>
      <c r="I16" s="3"/>
      <c r="J16" s="213"/>
      <c r="K16" s="213"/>
      <c r="L16" s="3"/>
      <c r="M16" s="40"/>
      <c r="N16" s="222"/>
      <c r="O16" s="203"/>
      <c r="P16" s="215"/>
      <c r="Q16" s="15"/>
      <c r="R16" s="15"/>
      <c r="S16" s="32"/>
      <c r="T16" s="15"/>
      <c r="U16" s="21"/>
    </row>
    <row r="17" spans="1:25" x14ac:dyDescent="0.25">
      <c r="A17" s="1"/>
      <c r="C17" s="25" t="s">
        <v>9</v>
      </c>
      <c r="D17" s="44"/>
      <c r="E17" s="40"/>
      <c r="F17" s="95"/>
      <c r="G17" s="96"/>
      <c r="H17" s="40"/>
      <c r="I17" s="15">
        <f>'Listeria Assumptions'!J19*I9</f>
        <v>2304174.4744756888</v>
      </c>
      <c r="J17" s="15">
        <f>'Listeria Assumptions'!K19*J9</f>
        <v>386240.23317682301</v>
      </c>
      <c r="K17" s="15">
        <f>'Listeria Assumptions'!L21*K9</f>
        <v>33224682.847367864</v>
      </c>
      <c r="L17" s="15">
        <f>'Listeria Assumptions'!M20*L9</f>
        <v>0</v>
      </c>
      <c r="M17" s="40"/>
      <c r="N17" s="222"/>
      <c r="O17" s="15">
        <f>'Listeria Assumptions'!O21*O9</f>
        <v>9247420.2242290955</v>
      </c>
      <c r="P17" s="32">
        <f>'Listeria Assumptions'!R21*P9</f>
        <v>315469.13564941555</v>
      </c>
      <c r="Q17" s="15">
        <f>'Listeria Assumptions'!S21*Q9</f>
        <v>946407.40694824629</v>
      </c>
      <c r="R17" s="15">
        <f>'Listeria Assumptions'!T21*R9</f>
        <v>315469.13564941555</v>
      </c>
      <c r="S17" s="32"/>
      <c r="T17" s="15"/>
      <c r="U17" s="34"/>
      <c r="V17" s="2"/>
    </row>
    <row r="18" spans="1:25" x14ac:dyDescent="0.25">
      <c r="A18" s="1"/>
      <c r="E18" s="40"/>
      <c r="F18" s="95"/>
      <c r="G18" s="96"/>
      <c r="H18" s="40"/>
      <c r="I18" s="15"/>
      <c r="J18" s="15"/>
      <c r="K18" s="15"/>
      <c r="L18" s="15"/>
      <c r="M18" s="40"/>
      <c r="N18" s="222"/>
      <c r="O18" s="15"/>
      <c r="P18" s="40"/>
      <c r="Q18" s="3"/>
      <c r="R18" s="220"/>
      <c r="S18" s="32"/>
      <c r="T18" s="15"/>
      <c r="U18" s="34"/>
      <c r="V18" s="2"/>
    </row>
    <row r="19" spans="1:25" x14ac:dyDescent="0.25">
      <c r="A19" s="1"/>
      <c r="B19" t="s">
        <v>75</v>
      </c>
      <c r="D19" s="27"/>
      <c r="E19" s="40"/>
      <c r="F19" s="95"/>
      <c r="G19" s="96"/>
      <c r="H19" s="40"/>
      <c r="I19" s="202"/>
      <c r="J19" s="203"/>
      <c r="K19" s="203"/>
      <c r="L19" s="213"/>
      <c r="M19" s="205"/>
      <c r="N19" s="222"/>
      <c r="O19" s="3"/>
      <c r="P19" s="40">
        <f>'Listeria Assumptions'!R33*P9</f>
        <v>254391.40156441307</v>
      </c>
      <c r="Q19" s="3">
        <f>'Listeria Assumptions'!S33*Q9</f>
        <v>1907935.5117330975</v>
      </c>
      <c r="R19" s="3">
        <f>'Listeria Assumptions'!T33*R9</f>
        <v>3484992.0793934073</v>
      </c>
      <c r="S19" s="40"/>
      <c r="T19" s="3"/>
      <c r="U19" s="21"/>
    </row>
    <row r="20" spans="1:25" x14ac:dyDescent="0.25">
      <c r="A20" s="1"/>
      <c r="B20" s="1" t="s">
        <v>38</v>
      </c>
      <c r="D20" s="27"/>
      <c r="E20" s="40"/>
      <c r="F20" s="95"/>
      <c r="G20" s="96"/>
      <c r="H20" s="40"/>
      <c r="I20" s="207">
        <f>SUM(I17:I19)</f>
        <v>2304174.4744756888</v>
      </c>
      <c r="J20" s="207">
        <f>SUM(J17:J19)</f>
        <v>386240.23317682301</v>
      </c>
      <c r="K20" s="207">
        <f>SUM(K17:K19)</f>
        <v>33224682.847367864</v>
      </c>
      <c r="L20" s="213"/>
      <c r="M20" s="205"/>
      <c r="N20" s="222"/>
      <c r="O20" s="207">
        <f>SUM(O17:O19)</f>
        <v>9247420.2242290955</v>
      </c>
      <c r="P20" s="211">
        <f>SUM(P17:P19)</f>
        <v>569860.53721382865</v>
      </c>
      <c r="Q20" s="207">
        <f t="shared" ref="Q20:R20" si="0">SUM(Q17:Q19)</f>
        <v>2854342.918681344</v>
      </c>
      <c r="R20" s="207">
        <f t="shared" si="0"/>
        <v>3800461.215042823</v>
      </c>
      <c r="S20" s="40"/>
      <c r="T20" s="3"/>
      <c r="U20" s="21"/>
    </row>
    <row r="21" spans="1:25" x14ac:dyDescent="0.25">
      <c r="A21" s="1"/>
      <c r="E21" s="40"/>
      <c r="F21" s="95"/>
      <c r="G21" s="96"/>
      <c r="H21" s="40"/>
      <c r="I21" s="15"/>
      <c r="J21" s="15"/>
      <c r="K21" s="15"/>
      <c r="L21" s="15"/>
      <c r="M21" s="40"/>
      <c r="N21" s="222"/>
      <c r="O21" s="3"/>
      <c r="P21" s="205"/>
      <c r="Q21" s="213"/>
      <c r="R21" s="213"/>
      <c r="S21" s="32"/>
      <c r="T21" s="15"/>
      <c r="U21" s="21"/>
    </row>
    <row r="22" spans="1:25" x14ac:dyDescent="0.25">
      <c r="A22" s="1" t="s">
        <v>66</v>
      </c>
      <c r="E22" s="40"/>
      <c r="F22" s="95"/>
      <c r="G22" s="96"/>
      <c r="H22" s="40"/>
      <c r="I22" s="15">
        <f>'Listeria Assumptions'!J25*I9</f>
        <v>132191.35467356781</v>
      </c>
      <c r="J22" s="15">
        <f>'Listeria Assumptions'!K25*J9</f>
        <v>13606.733658707231</v>
      </c>
      <c r="K22" s="15">
        <f>'Listeria Assumptions'!L25*K9</f>
        <v>780307.81806580734</v>
      </c>
      <c r="L22" s="15">
        <f>'Listeria Assumptions'!M25*L9</f>
        <v>0</v>
      </c>
      <c r="M22" s="40"/>
      <c r="N22" s="222"/>
      <c r="O22" s="3"/>
      <c r="P22" s="40">
        <f>'Listeria Assumptions'!R34*P9</f>
        <v>1104774.558099597</v>
      </c>
      <c r="Q22" s="3">
        <f>'Listeria Assumptions'!S34*Q9</f>
        <v>11415993.286092633</v>
      </c>
      <c r="R22" s="3">
        <f>'Listeria Assumptions'!T34*R9</f>
        <v>4091754.1289455895</v>
      </c>
      <c r="S22" s="40"/>
      <c r="T22" s="3"/>
      <c r="U22" s="21"/>
    </row>
    <row r="23" spans="1:25" x14ac:dyDescent="0.25">
      <c r="A23" s="1"/>
      <c r="E23" s="40"/>
      <c r="F23" s="95"/>
      <c r="G23" s="96"/>
      <c r="H23" s="40"/>
      <c r="I23" s="3"/>
      <c r="J23" s="3"/>
      <c r="K23" s="3"/>
      <c r="L23" s="15"/>
      <c r="M23" s="40"/>
      <c r="N23" s="222"/>
      <c r="O23" s="3"/>
      <c r="P23" s="32"/>
      <c r="Q23" s="15"/>
      <c r="R23" s="15"/>
      <c r="S23" s="32"/>
      <c r="T23" s="15"/>
      <c r="U23" s="21"/>
    </row>
    <row r="24" spans="1:25" x14ac:dyDescent="0.25">
      <c r="A24" s="1" t="s">
        <v>11</v>
      </c>
      <c r="D24" s="27"/>
      <c r="E24" s="40"/>
      <c r="F24" s="95"/>
      <c r="G24" s="96"/>
      <c r="H24" s="40"/>
      <c r="I24" s="224"/>
      <c r="J24" s="15"/>
      <c r="K24" s="15"/>
      <c r="L24" s="3"/>
      <c r="M24" s="215"/>
      <c r="N24" s="222"/>
      <c r="O24" s="3"/>
      <c r="P24" s="40"/>
      <c r="Q24" s="3"/>
      <c r="R24" s="3"/>
      <c r="S24" s="32">
        <f>'Listeria Assumptions'!P29*S9</f>
        <v>0</v>
      </c>
      <c r="T24" s="15">
        <f>'Listeria Assumptions'!Q29*T9</f>
        <v>157623790.4710578</v>
      </c>
      <c r="U24" s="21"/>
    </row>
    <row r="25" spans="1:25" x14ac:dyDescent="0.25">
      <c r="A25" s="1"/>
      <c r="E25" s="32"/>
      <c r="F25" s="95"/>
      <c r="G25" s="96"/>
      <c r="H25" s="40"/>
      <c r="I25" s="3"/>
      <c r="J25" s="3"/>
      <c r="K25" s="3"/>
      <c r="L25" s="3"/>
      <c r="M25" s="40"/>
      <c r="N25" s="222"/>
      <c r="O25" s="3"/>
      <c r="P25" s="40"/>
      <c r="Q25" s="3"/>
      <c r="R25" s="3"/>
      <c r="S25" s="40"/>
      <c r="T25" s="3"/>
      <c r="U25" s="21"/>
    </row>
    <row r="26" spans="1:25" x14ac:dyDescent="0.25">
      <c r="A26" s="174" t="s">
        <v>45</v>
      </c>
      <c r="E26" s="32"/>
      <c r="F26" s="97"/>
      <c r="G26" s="48"/>
      <c r="H26" s="49"/>
      <c r="I26" s="47">
        <f>SUM(I20:I24)</f>
        <v>2436365.8291492565</v>
      </c>
      <c r="J26" s="47">
        <f>SUM(J20:J24)</f>
        <v>399846.96683553024</v>
      </c>
      <c r="K26" s="47">
        <f>SUM(K20:K24)</f>
        <v>34004990.665433675</v>
      </c>
      <c r="L26" s="47">
        <f>SUM(L18:L25)</f>
        <v>0</v>
      </c>
      <c r="M26" s="49">
        <f>SUM(M17:M25)</f>
        <v>0</v>
      </c>
      <c r="N26" s="225"/>
      <c r="O26" s="47">
        <f>SUM(O20:O24)</f>
        <v>9247420.2242290955</v>
      </c>
      <c r="P26" s="49">
        <f>SUM(P20:P24)</f>
        <v>1674635.0953134256</v>
      </c>
      <c r="Q26" s="47">
        <f>SUM(Q20:Q24)</f>
        <v>14270336.204773977</v>
      </c>
      <c r="R26" s="47">
        <f>SUM(R20:R24)</f>
        <v>7892215.343988413</v>
      </c>
      <c r="S26" s="49">
        <f>SUM(S18:S25)</f>
        <v>0</v>
      </c>
      <c r="T26" s="47">
        <f>SUM(T18:T25)</f>
        <v>157623790.4710578</v>
      </c>
      <c r="U26" s="21"/>
    </row>
    <row r="27" spans="1:25" x14ac:dyDescent="0.25">
      <c r="A27" s="1"/>
      <c r="E27" s="40"/>
      <c r="F27" s="95"/>
      <c r="G27" s="96"/>
      <c r="H27" s="15"/>
      <c r="I27" s="3"/>
      <c r="J27" s="3"/>
      <c r="K27" s="3"/>
      <c r="L27" s="3"/>
      <c r="M27" s="15"/>
      <c r="N27" s="226"/>
      <c r="O27" s="3"/>
      <c r="P27" s="15"/>
      <c r="Q27" s="3"/>
      <c r="R27" s="3"/>
      <c r="S27" s="3"/>
      <c r="T27" s="3"/>
      <c r="U27" s="21"/>
    </row>
    <row r="28" spans="1:25" ht="15.75" thickBot="1" x14ac:dyDescent="0.3">
      <c r="A28" s="162" t="s">
        <v>39</v>
      </c>
      <c r="B28" s="53"/>
      <c r="C28" s="53"/>
      <c r="D28" s="53"/>
      <c r="E28" s="217">
        <f>SUM(F26:T26)</f>
        <v>227549600.80078119</v>
      </c>
      <c r="F28" s="227"/>
      <c r="G28" s="46"/>
      <c r="H28" s="46"/>
      <c r="I28" s="46"/>
      <c r="J28" s="46"/>
      <c r="K28" s="46"/>
      <c r="L28" s="46"/>
      <c r="M28" s="46"/>
      <c r="N28" s="89"/>
      <c r="O28" s="46"/>
      <c r="P28" s="46"/>
      <c r="Q28" s="46"/>
      <c r="R28" s="46"/>
      <c r="S28" s="46"/>
      <c r="T28" s="46"/>
      <c r="U28" s="34"/>
      <c r="V28" s="2"/>
      <c r="W28" s="2"/>
      <c r="X28" s="2"/>
      <c r="Y28" s="2"/>
    </row>
    <row r="29" spans="1:25" ht="15.75" thickTop="1" x14ac:dyDescent="0.25">
      <c r="A29" s="2"/>
      <c r="B29" s="2"/>
      <c r="C29" s="2"/>
      <c r="D29" s="2"/>
      <c r="E29" s="2"/>
      <c r="F29" s="2"/>
      <c r="H29" s="2"/>
      <c r="I29" s="2"/>
      <c r="J29" s="15"/>
      <c r="K29" s="2"/>
      <c r="L29" s="2"/>
      <c r="M29" s="2"/>
      <c r="N29" s="2"/>
      <c r="O29" s="17"/>
      <c r="P29" s="2"/>
      <c r="Q29" s="2"/>
      <c r="R29" s="2"/>
      <c r="S29" s="2"/>
      <c r="T29" s="2"/>
      <c r="U29" s="2"/>
      <c r="V29" s="2"/>
      <c r="W29" s="2"/>
      <c r="X29" s="2"/>
      <c r="Y29" s="2"/>
    </row>
    <row r="30" spans="1:25" ht="75" customHeight="1" x14ac:dyDescent="0.25">
      <c r="A30" s="310" t="s">
        <v>87</v>
      </c>
      <c r="B30" s="310"/>
      <c r="C30" s="310"/>
      <c r="D30" s="310"/>
      <c r="E30" s="310"/>
      <c r="F30" s="310"/>
      <c r="G30" s="310"/>
      <c r="H30" s="310"/>
      <c r="I30" s="310"/>
      <c r="J30" s="310"/>
      <c r="K30" s="25"/>
      <c r="L30" s="25"/>
      <c r="O30" s="2"/>
      <c r="P30" s="2"/>
    </row>
    <row r="31" spans="1:25" x14ac:dyDescent="0.25">
      <c r="A31" s="25" t="s">
        <v>76</v>
      </c>
      <c r="B31" s="25"/>
      <c r="C31" s="25"/>
      <c r="D31" s="25"/>
      <c r="E31" s="25"/>
      <c r="F31" s="25"/>
      <c r="G31" s="25"/>
      <c r="H31" s="25"/>
      <c r="I31" s="25"/>
      <c r="J31" s="25"/>
      <c r="K31" s="2"/>
      <c r="L31" s="2"/>
      <c r="M31" s="2"/>
      <c r="N31" s="2"/>
      <c r="O31" s="2"/>
      <c r="P31" s="2"/>
      <c r="Q31" s="2"/>
      <c r="R31" s="2"/>
      <c r="S31" s="2"/>
      <c r="T31" s="2"/>
      <c r="U31" s="2"/>
      <c r="V31" s="2"/>
      <c r="W31" s="2"/>
      <c r="X31" s="2"/>
    </row>
    <row r="32" spans="1:25" ht="35.1" customHeight="1" x14ac:dyDescent="0.25">
      <c r="A32" s="25" t="s">
        <v>71</v>
      </c>
      <c r="B32" s="25"/>
      <c r="C32" s="25"/>
      <c r="D32" s="25"/>
      <c r="E32" s="25"/>
      <c r="F32" s="25"/>
      <c r="G32" s="25"/>
      <c r="H32" s="25"/>
      <c r="I32" s="25"/>
      <c r="J32" s="25"/>
      <c r="K32" s="25"/>
      <c r="L32" s="25"/>
    </row>
    <row r="33" spans="1:24" x14ac:dyDescent="0.25">
      <c r="A33" s="25"/>
      <c r="B33" s="25"/>
      <c r="C33" s="25"/>
      <c r="D33" s="25"/>
      <c r="E33" s="25"/>
      <c r="F33" s="25"/>
      <c r="G33" s="25"/>
      <c r="H33" s="25"/>
      <c r="I33" s="25"/>
      <c r="J33" s="25"/>
      <c r="K33" s="2"/>
      <c r="L33" s="2"/>
      <c r="M33" s="2"/>
      <c r="N33" s="2"/>
      <c r="O33" s="2"/>
      <c r="P33" s="2"/>
      <c r="Q33" s="2"/>
      <c r="R33" s="2"/>
      <c r="S33" s="2"/>
      <c r="T33" s="2"/>
      <c r="U33" s="2"/>
      <c r="V33" s="2"/>
      <c r="W33" s="2"/>
      <c r="X33" s="2"/>
    </row>
    <row r="34" spans="1:24" ht="15" customHeight="1" x14ac:dyDescent="0.25">
      <c r="A34" s="299" t="s">
        <v>54</v>
      </c>
      <c r="B34" s="299"/>
      <c r="C34" s="299"/>
      <c r="D34" s="299"/>
      <c r="E34" s="299"/>
      <c r="F34" s="299"/>
      <c r="G34" s="299"/>
      <c r="H34" s="299"/>
      <c r="I34" s="299"/>
      <c r="J34" s="299"/>
      <c r="K34" s="2"/>
      <c r="L34" s="2"/>
      <c r="M34" s="2"/>
      <c r="N34" s="2"/>
      <c r="O34" s="2"/>
      <c r="P34" s="2"/>
      <c r="Q34" s="2"/>
      <c r="R34" s="2"/>
      <c r="S34" s="2"/>
      <c r="T34" s="2"/>
      <c r="U34" s="2"/>
      <c r="V34" s="2"/>
      <c r="W34" s="2"/>
      <c r="X34" s="2"/>
    </row>
    <row r="35" spans="1:24" ht="50.25" customHeight="1" x14ac:dyDescent="0.25">
      <c r="A35" s="2"/>
      <c r="B35" s="2"/>
      <c r="C35" s="298" t="s">
        <v>55</v>
      </c>
      <c r="D35" s="298"/>
      <c r="E35" s="298"/>
      <c r="F35" s="298"/>
      <c r="G35" s="298"/>
      <c r="H35" s="298"/>
      <c r="I35" s="298"/>
      <c r="J35" s="298"/>
      <c r="K35" s="2"/>
      <c r="L35" s="2"/>
      <c r="M35" s="2"/>
      <c r="N35" s="2"/>
      <c r="O35" s="2"/>
      <c r="P35" s="2"/>
      <c r="Q35" s="2"/>
      <c r="R35" s="2"/>
      <c r="S35" s="2"/>
      <c r="T35" s="2"/>
      <c r="U35" s="2"/>
      <c r="V35" s="2"/>
      <c r="W35" s="2"/>
      <c r="X35" s="2"/>
    </row>
    <row r="36" spans="1:24" ht="52.5" customHeight="1" x14ac:dyDescent="0.25">
      <c r="C36" s="298" t="s">
        <v>53</v>
      </c>
      <c r="D36" s="298"/>
      <c r="E36" s="298"/>
      <c r="F36" s="298"/>
      <c r="G36" s="298"/>
      <c r="H36" s="298"/>
      <c r="I36" s="298"/>
      <c r="J36" s="298"/>
      <c r="K36" s="15"/>
      <c r="L36" s="15"/>
      <c r="M36" s="15"/>
      <c r="N36" s="15"/>
      <c r="O36" s="15"/>
      <c r="P36" s="15"/>
      <c r="Q36" s="15"/>
      <c r="R36" s="15"/>
      <c r="S36" s="15"/>
      <c r="T36" s="2"/>
      <c r="U36" s="2"/>
      <c r="V36" s="2"/>
      <c r="W36" s="2"/>
      <c r="X36" s="2"/>
    </row>
    <row r="37" spans="1:24" x14ac:dyDescent="0.25">
      <c r="A37" s="2"/>
      <c r="B37" s="2"/>
      <c r="C37" s="2"/>
      <c r="D37" s="3"/>
      <c r="E37" s="2"/>
      <c r="G37" s="2"/>
      <c r="H37" s="2"/>
      <c r="I37" s="2"/>
      <c r="J37" s="2"/>
      <c r="K37" s="2"/>
      <c r="L37" s="2"/>
      <c r="M37" s="2"/>
      <c r="N37" s="2"/>
      <c r="O37" s="2"/>
      <c r="P37" s="2"/>
      <c r="Q37" s="2"/>
      <c r="R37" s="2"/>
      <c r="S37" s="2"/>
      <c r="T37" s="2"/>
      <c r="U37" s="2"/>
      <c r="V37" s="2"/>
      <c r="W37" s="2"/>
      <c r="X37" s="2"/>
    </row>
    <row r="38" spans="1:24" x14ac:dyDescent="0.25">
      <c r="A38" s="2"/>
      <c r="B38" s="2"/>
      <c r="C38" s="2"/>
      <c r="D38" s="3"/>
      <c r="E38" s="2"/>
      <c r="G38" s="2"/>
      <c r="H38" s="2"/>
      <c r="I38" s="2"/>
      <c r="J38" s="2"/>
      <c r="K38" s="2"/>
      <c r="L38" s="2"/>
      <c r="M38" s="2"/>
      <c r="N38" s="16"/>
      <c r="O38" s="2"/>
      <c r="P38" s="2"/>
      <c r="Q38" s="2"/>
      <c r="R38" s="2"/>
      <c r="S38" s="2"/>
      <c r="T38" s="2"/>
      <c r="U38" s="2"/>
      <c r="V38" s="2"/>
      <c r="W38" s="2"/>
      <c r="X38" s="2"/>
    </row>
    <row r="39" spans="1:24" x14ac:dyDescent="0.25">
      <c r="N39" s="12"/>
    </row>
  </sheetData>
  <mergeCells count="10">
    <mergeCell ref="N4:S4"/>
    <mergeCell ref="P5:R5"/>
    <mergeCell ref="S5:T5"/>
    <mergeCell ref="H5:L5"/>
    <mergeCell ref="F5:G5"/>
    <mergeCell ref="C35:J35"/>
    <mergeCell ref="C36:J36"/>
    <mergeCell ref="A34:J34"/>
    <mergeCell ref="F4:M4"/>
    <mergeCell ref="A30:J30"/>
  </mergeCells>
  <pageMargins left="0.7" right="0.7" top="0.75" bottom="0.7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zoomScale="70" zoomScaleNormal="70" workbookViewId="0">
      <pane xSplit="4" ySplit="8" topLeftCell="E9" activePane="bottomRight" state="frozen"/>
      <selection pane="topRight" activeCell="E1" sqref="E1"/>
      <selection pane="bottomLeft" activeCell="A6" sqref="A6"/>
      <selection pane="bottomRight"/>
    </sheetView>
  </sheetViews>
  <sheetFormatPr defaultRowHeight="15" x14ac:dyDescent="0.25"/>
  <cols>
    <col min="1" max="1" width="3.42578125" customWidth="1"/>
    <col min="2" max="3" width="3.28515625" customWidth="1"/>
    <col min="4" max="4" width="44.28515625" customWidth="1"/>
    <col min="5" max="5" width="18.5703125" customWidth="1"/>
    <col min="6" max="6" width="11.85546875" customWidth="1"/>
    <col min="7" max="7" width="11.7109375" customWidth="1"/>
    <col min="8" max="8" width="14.7109375" customWidth="1"/>
    <col min="9" max="9" width="15.28515625" customWidth="1"/>
    <col min="10" max="10" width="16.140625" customWidth="1"/>
    <col min="11" max="11" width="16.7109375" customWidth="1"/>
    <col min="12" max="12" width="16.5703125" customWidth="1"/>
    <col min="13" max="13" width="18.42578125" customWidth="1"/>
    <col min="14" max="14" width="14.28515625" customWidth="1"/>
    <col min="15" max="16" width="16.7109375" customWidth="1"/>
    <col min="17" max="17" width="17.5703125" customWidth="1"/>
    <col min="18" max="18" width="16.85546875" customWidth="1"/>
    <col min="19" max="19" width="15" customWidth="1"/>
    <col min="20" max="20" width="18.28515625" customWidth="1"/>
    <col min="21" max="21" width="10" bestFit="1" customWidth="1"/>
  </cols>
  <sheetData>
    <row r="1" spans="1:21" x14ac:dyDescent="0.25">
      <c r="A1" s="1" t="s">
        <v>56</v>
      </c>
      <c r="F1" s="1"/>
      <c r="I1" s="6"/>
      <c r="N1" s="23"/>
      <c r="O1" s="23"/>
      <c r="P1" s="23"/>
      <c r="Q1" s="23"/>
      <c r="R1" s="23"/>
      <c r="S1" s="23"/>
      <c r="T1" s="23"/>
    </row>
    <row r="2" spans="1:21" x14ac:dyDescent="0.25">
      <c r="A2" s="160"/>
      <c r="E2" s="1" t="s">
        <v>46</v>
      </c>
      <c r="F2" s="1"/>
      <c r="G2" s="1"/>
      <c r="H2" s="1"/>
      <c r="I2" s="163"/>
      <c r="J2" s="1"/>
      <c r="K2" s="1"/>
      <c r="L2" s="1"/>
      <c r="M2" s="1"/>
      <c r="N2" s="26"/>
      <c r="O2" s="26"/>
      <c r="P2" s="26"/>
      <c r="Q2" s="26"/>
      <c r="R2" s="26"/>
      <c r="S2" s="26"/>
      <c r="T2" s="1"/>
    </row>
    <row r="3" spans="1:21" x14ac:dyDescent="0.25">
      <c r="A3" s="160"/>
      <c r="E3" s="1"/>
      <c r="F3" s="1"/>
      <c r="G3" s="1"/>
      <c r="H3" s="1"/>
      <c r="I3" s="163"/>
      <c r="J3" s="1"/>
      <c r="K3" s="1"/>
      <c r="L3" s="1"/>
      <c r="M3" s="1"/>
      <c r="N3" s="164"/>
      <c r="O3" s="26"/>
      <c r="P3" s="26"/>
      <c r="Q3" s="26"/>
      <c r="R3" s="26"/>
      <c r="S3" s="26"/>
      <c r="T3" s="1"/>
    </row>
    <row r="4" spans="1:21" x14ac:dyDescent="0.25">
      <c r="A4" s="160"/>
      <c r="E4" s="178" t="s">
        <v>67</v>
      </c>
      <c r="F4" s="300" t="s">
        <v>34</v>
      </c>
      <c r="G4" s="301"/>
      <c r="H4" s="301"/>
      <c r="I4" s="301"/>
      <c r="J4" s="301"/>
      <c r="K4" s="301"/>
      <c r="L4" s="301"/>
      <c r="M4" s="303"/>
      <c r="N4" s="300" t="s">
        <v>23</v>
      </c>
      <c r="O4" s="301"/>
      <c r="P4" s="301"/>
      <c r="Q4" s="301"/>
      <c r="R4" s="301"/>
      <c r="S4" s="301"/>
      <c r="T4" s="302"/>
    </row>
    <row r="5" spans="1:21" x14ac:dyDescent="0.25">
      <c r="A5" s="1"/>
      <c r="E5" s="1"/>
      <c r="F5" s="304" t="s">
        <v>40</v>
      </c>
      <c r="G5" s="311"/>
      <c r="H5" s="312" t="s">
        <v>12</v>
      </c>
      <c r="I5" s="311"/>
      <c r="J5" s="311"/>
      <c r="K5" s="311"/>
      <c r="L5" s="305"/>
      <c r="M5" s="179" t="s">
        <v>13</v>
      </c>
      <c r="N5" s="180"/>
      <c r="O5" s="181" t="s">
        <v>20</v>
      </c>
      <c r="P5" s="306" t="s">
        <v>17</v>
      </c>
      <c r="Q5" s="301"/>
      <c r="R5" s="301"/>
      <c r="S5" s="306" t="s">
        <v>13</v>
      </c>
      <c r="T5" s="302"/>
    </row>
    <row r="6" spans="1:21" ht="60" x14ac:dyDescent="0.25">
      <c r="A6" s="160"/>
      <c r="D6" s="19"/>
      <c r="E6" s="1"/>
      <c r="F6" s="198" t="s">
        <v>61</v>
      </c>
      <c r="G6" s="197" t="s">
        <v>62</v>
      </c>
      <c r="H6" s="196" t="s">
        <v>35</v>
      </c>
      <c r="I6" s="170" t="s">
        <v>36</v>
      </c>
      <c r="J6" s="170" t="s">
        <v>15</v>
      </c>
      <c r="K6" s="170" t="s">
        <v>49</v>
      </c>
      <c r="L6" s="172" t="s">
        <v>50</v>
      </c>
      <c r="M6" s="182" t="s">
        <v>33</v>
      </c>
      <c r="N6" s="199" t="s">
        <v>12</v>
      </c>
      <c r="O6" s="184" t="s">
        <v>19</v>
      </c>
      <c r="P6" s="182" t="s">
        <v>68</v>
      </c>
      <c r="Q6" s="185" t="s">
        <v>69</v>
      </c>
      <c r="R6" s="185" t="s">
        <v>70</v>
      </c>
      <c r="S6" s="182" t="s">
        <v>28</v>
      </c>
      <c r="T6" s="186" t="s">
        <v>14</v>
      </c>
    </row>
    <row r="7" spans="1:21" x14ac:dyDescent="0.25">
      <c r="A7" s="160"/>
      <c r="D7" s="19"/>
      <c r="F7" s="91"/>
      <c r="G7" s="92"/>
      <c r="H7" s="38"/>
      <c r="I7" s="13"/>
      <c r="J7" s="13"/>
      <c r="K7" s="147"/>
      <c r="L7" s="148"/>
      <c r="M7" s="29"/>
      <c r="N7" s="67"/>
      <c r="O7" s="41"/>
      <c r="P7" s="30"/>
      <c r="Q7" s="8"/>
      <c r="R7" s="8"/>
      <c r="S7" s="29"/>
      <c r="T7" s="51"/>
    </row>
    <row r="8" spans="1:21" s="25" customFormat="1" x14ac:dyDescent="0.25">
      <c r="A8" s="1" t="s">
        <v>64</v>
      </c>
      <c r="E8" s="72"/>
      <c r="F8" s="98"/>
      <c r="G8" s="72"/>
      <c r="H8" s="73"/>
      <c r="I8" s="72"/>
      <c r="J8" s="74"/>
      <c r="K8" s="74"/>
      <c r="L8" s="149"/>
      <c r="M8" s="75"/>
      <c r="N8" s="76"/>
      <c r="O8" s="77"/>
      <c r="P8" s="78"/>
      <c r="Q8" s="79"/>
      <c r="R8" s="79"/>
      <c r="S8" s="78"/>
      <c r="T8" s="80"/>
    </row>
    <row r="9" spans="1:21" x14ac:dyDescent="0.25">
      <c r="A9" s="1" t="s">
        <v>2</v>
      </c>
      <c r="E9" s="11">
        <f>F9+H10+N10</f>
        <v>3161</v>
      </c>
      <c r="F9" s="277">
        <f>'Listeria Assumptions'!G10</f>
        <v>143.00000000000006</v>
      </c>
      <c r="G9" s="278">
        <f>'Listeria Assumptions'!H10</f>
        <v>0</v>
      </c>
      <c r="H9" s="39"/>
      <c r="I9" s="279">
        <f>'Listeria Assumptions'!J10</f>
        <v>407.43000000000006</v>
      </c>
      <c r="J9" s="279">
        <f>'Listeria Assumptions'!K10</f>
        <v>68.29598189999993</v>
      </c>
      <c r="K9" s="285">
        <f>'Listeria Assumptions'!L10</f>
        <v>1248.3516922573031</v>
      </c>
      <c r="L9" s="286">
        <f>'Listeria Assumptions'!M10</f>
        <v>709.93932584269669</v>
      </c>
      <c r="M9" s="280">
        <f>L9</f>
        <v>709.93932584269669</v>
      </c>
      <c r="N9" s="277"/>
      <c r="O9" s="287">
        <f>'Listeria Assumptions'!O10</f>
        <v>385.72742584269673</v>
      </c>
      <c r="P9" s="280">
        <f>'Listeria Assumptions'!R10</f>
        <v>13.945514040000001</v>
      </c>
      <c r="Q9" s="279">
        <f>'Listeria Assumptions'!S10</f>
        <v>41.836542120000004</v>
      </c>
      <c r="R9" s="279">
        <f>'Listeria Assumptions'!T10</f>
        <v>13.945514040000001</v>
      </c>
      <c r="S9" s="280">
        <f>'Listeria Assumptions'!P10</f>
        <v>23.060674157303374</v>
      </c>
      <c r="T9" s="286">
        <f>'Listeria Assumptions'!Q10</f>
        <v>105.46732980000003</v>
      </c>
    </row>
    <row r="10" spans="1:21" x14ac:dyDescent="0.25">
      <c r="A10" s="1"/>
      <c r="B10" t="s">
        <v>78</v>
      </c>
      <c r="E10" s="18"/>
      <c r="F10" s="277"/>
      <c r="G10" s="94"/>
      <c r="H10" s="39">
        <f>SUM(I9:L9)</f>
        <v>2434.0169999999998</v>
      </c>
      <c r="I10" s="279"/>
      <c r="J10" s="279"/>
      <c r="K10" s="285"/>
      <c r="L10" s="288"/>
      <c r="M10" s="280"/>
      <c r="N10" s="289">
        <f>SUM(O9:T9)</f>
        <v>583.98300000000006</v>
      </c>
      <c r="O10" s="290"/>
      <c r="P10" s="39"/>
      <c r="Q10" s="11"/>
      <c r="R10" s="11"/>
      <c r="S10" s="39"/>
      <c r="T10" s="291"/>
    </row>
    <row r="11" spans="1:21" x14ac:dyDescent="0.25">
      <c r="A11" s="1"/>
      <c r="E11" s="18"/>
      <c r="F11" s="93"/>
      <c r="G11" s="94"/>
      <c r="H11" s="39"/>
      <c r="I11" s="7"/>
      <c r="J11" s="8"/>
      <c r="K11" s="100"/>
      <c r="L11" s="150"/>
      <c r="M11" s="30"/>
      <c r="N11" s="71"/>
      <c r="O11" s="42"/>
      <c r="P11" s="31"/>
      <c r="Q11" s="2"/>
      <c r="R11" s="2"/>
      <c r="S11" s="33"/>
      <c r="T11" s="24"/>
    </row>
    <row r="12" spans="1:21" x14ac:dyDescent="0.25">
      <c r="A12" s="1" t="s">
        <v>6</v>
      </c>
      <c r="E12" s="3"/>
      <c r="F12" s="67"/>
      <c r="G12" s="23"/>
      <c r="H12" s="21"/>
      <c r="I12" s="14"/>
      <c r="J12" s="14"/>
      <c r="K12" s="151"/>
      <c r="L12" s="152"/>
      <c r="M12" s="21"/>
      <c r="N12" s="67"/>
      <c r="O12" s="42"/>
      <c r="P12" s="21"/>
      <c r="S12" s="21"/>
      <c r="T12" s="24"/>
    </row>
    <row r="13" spans="1:21" x14ac:dyDescent="0.25">
      <c r="A13" s="1"/>
      <c r="B13" s="25" t="s">
        <v>74</v>
      </c>
      <c r="E13" s="3"/>
      <c r="F13" s="219"/>
      <c r="G13" s="223"/>
      <c r="H13" s="40"/>
      <c r="I13" s="220"/>
      <c r="J13" s="220"/>
      <c r="K13" s="220"/>
      <c r="L13" s="35"/>
      <c r="M13" s="40"/>
      <c r="N13" s="219"/>
      <c r="O13" s="43"/>
      <c r="P13" s="40"/>
      <c r="Q13" s="220"/>
      <c r="R13" s="220"/>
      <c r="S13" s="40"/>
      <c r="T13" s="35"/>
      <c r="U13" s="23"/>
    </row>
    <row r="14" spans="1:21" x14ac:dyDescent="0.25">
      <c r="A14" s="1"/>
      <c r="C14" s="25" t="s">
        <v>65</v>
      </c>
      <c r="D14" s="25"/>
      <c r="E14" s="3"/>
      <c r="F14" s="95"/>
      <c r="G14" s="96"/>
      <c r="H14" s="40"/>
      <c r="I14" s="3"/>
      <c r="J14" s="3"/>
      <c r="K14" s="220"/>
      <c r="L14" s="35"/>
      <c r="M14" s="40"/>
      <c r="N14" s="219"/>
      <c r="O14" s="43"/>
      <c r="P14" s="40"/>
      <c r="Q14" s="3"/>
      <c r="R14" s="3"/>
      <c r="S14" s="40"/>
      <c r="T14" s="35"/>
    </row>
    <row r="15" spans="1:21" x14ac:dyDescent="0.25">
      <c r="A15" s="1"/>
      <c r="C15" s="25" t="s">
        <v>37</v>
      </c>
      <c r="D15" s="25"/>
      <c r="E15" s="3"/>
      <c r="F15" s="95"/>
      <c r="G15" s="96"/>
      <c r="H15" s="40"/>
      <c r="I15" s="3"/>
      <c r="J15" s="3"/>
      <c r="K15" s="220"/>
      <c r="L15" s="35"/>
      <c r="M15" s="40"/>
      <c r="N15" s="219"/>
      <c r="O15" s="43"/>
      <c r="P15" s="40"/>
      <c r="Q15" s="3"/>
      <c r="R15" s="3"/>
      <c r="S15" s="40"/>
      <c r="T15" s="35"/>
    </row>
    <row r="16" spans="1:21" x14ac:dyDescent="0.25">
      <c r="A16" s="1"/>
      <c r="C16" s="25" t="s">
        <v>8</v>
      </c>
      <c r="D16" s="25"/>
      <c r="E16" s="3"/>
      <c r="F16" s="95"/>
      <c r="G16" s="96"/>
      <c r="H16" s="40"/>
      <c r="I16" s="3"/>
      <c r="J16" s="213"/>
      <c r="K16" s="204"/>
      <c r="L16" s="35"/>
      <c r="M16" s="40"/>
      <c r="N16" s="219"/>
      <c r="O16" s="228"/>
      <c r="P16" s="215"/>
      <c r="Q16" s="15"/>
      <c r="R16" s="15"/>
      <c r="S16" s="32"/>
      <c r="T16" s="36"/>
    </row>
    <row r="17" spans="1:25" x14ac:dyDescent="0.25">
      <c r="A17" s="1"/>
      <c r="C17" s="25" t="s">
        <v>9</v>
      </c>
      <c r="D17" s="44"/>
      <c r="E17" s="3"/>
      <c r="F17" s="95"/>
      <c r="G17" s="96"/>
      <c r="H17" s="40"/>
      <c r="I17" s="15">
        <f>'Listeria Assumptions'!J19*I9</f>
        <v>13347406.072874527</v>
      </c>
      <c r="J17" s="15">
        <f>'Listeria Assumptions'!K19*J9</f>
        <v>2237376.2451586477</v>
      </c>
      <c r="K17" s="50">
        <f>'Listeria Assumptions'!L21*K9</f>
        <v>122687997.63138442</v>
      </c>
      <c r="L17" s="36">
        <f>'Listeria Assumptions'!M20*L9</f>
        <v>46515222.095207796</v>
      </c>
      <c r="M17" s="40"/>
      <c r="N17" s="219"/>
      <c r="O17" s="229">
        <f>'Listeria Assumptions'!O21*O9</f>
        <v>50545719.128852256</v>
      </c>
      <c r="P17" s="32">
        <f>'Listeria Assumptions'!R21*P9</f>
        <v>1827420.0602493971</v>
      </c>
      <c r="Q17" s="15">
        <f>'Listeria Assumptions'!S21*Q9</f>
        <v>5482260.1807481917</v>
      </c>
      <c r="R17" s="15">
        <f>'Listeria Assumptions'!T21*R9</f>
        <v>1827420.0602493971</v>
      </c>
      <c r="S17" s="32">
        <f>'Listeria Assumptions'!P21*S9</f>
        <v>3021870.5769508546</v>
      </c>
      <c r="T17" s="36"/>
      <c r="U17" s="2"/>
    </row>
    <row r="18" spans="1:25" x14ac:dyDescent="0.25">
      <c r="A18" s="1"/>
      <c r="C18" s="1"/>
      <c r="D18" s="25"/>
      <c r="E18" s="3"/>
      <c r="F18" s="95"/>
      <c r="G18" s="96"/>
      <c r="H18" s="40"/>
      <c r="I18" s="15"/>
      <c r="J18" s="15"/>
      <c r="K18" s="50"/>
      <c r="L18" s="36"/>
      <c r="M18" s="40"/>
      <c r="N18" s="219"/>
      <c r="O18" s="229"/>
      <c r="P18" s="32"/>
      <c r="Q18" s="15"/>
      <c r="R18" s="15"/>
      <c r="S18" s="32"/>
      <c r="T18" s="36"/>
      <c r="U18" s="2"/>
    </row>
    <row r="19" spans="1:25" x14ac:dyDescent="0.25">
      <c r="A19" s="1"/>
      <c r="E19" s="3"/>
      <c r="F19" s="95"/>
      <c r="G19" s="96"/>
      <c r="H19" s="40"/>
      <c r="I19" s="15"/>
      <c r="J19" s="15"/>
      <c r="K19" s="50"/>
      <c r="L19" s="36"/>
      <c r="M19" s="40"/>
      <c r="N19" s="219"/>
      <c r="O19" s="229"/>
      <c r="P19" s="40"/>
      <c r="Q19" s="3"/>
      <c r="R19" s="220"/>
      <c r="S19" s="32"/>
      <c r="T19" s="36"/>
      <c r="U19" s="2"/>
    </row>
    <row r="20" spans="1:25" x14ac:dyDescent="0.25">
      <c r="A20" s="1"/>
      <c r="B20" t="s">
        <v>75</v>
      </c>
      <c r="D20" s="27"/>
      <c r="E20" s="3"/>
      <c r="F20" s="95"/>
      <c r="G20" s="96"/>
      <c r="H20" s="40"/>
      <c r="I20" s="202"/>
      <c r="J20" s="203"/>
      <c r="K20" s="230"/>
      <c r="L20" s="231"/>
      <c r="M20" s="205"/>
      <c r="N20" s="219"/>
      <c r="O20" s="232"/>
      <c r="P20" s="233">
        <f>'Listeria Assumptions'!R33*P$9</f>
        <v>1473614.6831504772</v>
      </c>
      <c r="Q20" s="234">
        <f>'Listeria Assumptions'!S33*Q$9</f>
        <v>11052110.123628579</v>
      </c>
      <c r="R20" s="234">
        <f>'Listeria Assumptions'!T33*R$9</f>
        <v>20187535.692148373</v>
      </c>
      <c r="S20" s="233"/>
      <c r="T20" s="35"/>
    </row>
    <row r="21" spans="1:25" x14ac:dyDescent="0.25">
      <c r="A21" s="1"/>
      <c r="B21" s="1" t="s">
        <v>38</v>
      </c>
      <c r="E21" s="3"/>
      <c r="F21" s="95"/>
      <c r="G21" s="96"/>
      <c r="H21" s="40"/>
      <c r="I21" s="57">
        <f t="shared" ref="I21:L21" si="0">SUM(I17:I20)</f>
        <v>13347406.072874527</v>
      </c>
      <c r="J21" s="57">
        <f t="shared" si="0"/>
        <v>2237376.2451586477</v>
      </c>
      <c r="K21" s="57">
        <f t="shared" si="0"/>
        <v>122687997.63138442</v>
      </c>
      <c r="L21" s="235">
        <f t="shared" si="0"/>
        <v>46515222.095207796</v>
      </c>
      <c r="M21" s="40"/>
      <c r="N21" s="219"/>
      <c r="O21" s="43">
        <f>SUM(O17:O20)</f>
        <v>50545719.128852256</v>
      </c>
      <c r="P21" s="40">
        <f t="shared" ref="P21:S21" si="1">SUM(P17:P20)</f>
        <v>3301034.7433998743</v>
      </c>
      <c r="Q21" s="220">
        <f t="shared" si="1"/>
        <v>16534370.30437677</v>
      </c>
      <c r="R21" s="35">
        <f t="shared" si="1"/>
        <v>22014955.752397768</v>
      </c>
      <c r="S21" s="40">
        <f t="shared" si="1"/>
        <v>3021870.5769508546</v>
      </c>
      <c r="T21" s="36"/>
    </row>
    <row r="22" spans="1:25" x14ac:dyDescent="0.25">
      <c r="A22" s="1"/>
      <c r="B22" s="25"/>
      <c r="E22" s="3"/>
      <c r="F22" s="95"/>
      <c r="G22" s="96"/>
      <c r="H22" s="40"/>
      <c r="I22" s="15"/>
      <c r="J22" s="15"/>
      <c r="K22" s="50"/>
      <c r="L22" s="36"/>
      <c r="M22" s="40"/>
      <c r="N22" s="219"/>
      <c r="O22" s="43"/>
      <c r="P22" s="205"/>
      <c r="Q22" s="213"/>
      <c r="R22" s="213"/>
      <c r="S22" s="32"/>
      <c r="T22" s="36"/>
    </row>
    <row r="23" spans="1:25" x14ac:dyDescent="0.25">
      <c r="A23" s="1" t="s">
        <v>66</v>
      </c>
      <c r="E23" s="3"/>
      <c r="F23" s="95"/>
      <c r="G23" s="96"/>
      <c r="H23" s="40"/>
      <c r="I23" s="15">
        <f>'Listeria Assumptions'!J25*I9</f>
        <v>765745.69751406461</v>
      </c>
      <c r="J23" s="15">
        <f>'Listeria Assumptions'!K25*J9</f>
        <v>78819.812249478971</v>
      </c>
      <c r="K23" s="50">
        <f>'Listeria Assumptions'!L25*K9</f>
        <v>2881424.156083188</v>
      </c>
      <c r="L23" s="36">
        <f>'Listeria Assumptions'!M25*L9</f>
        <v>0</v>
      </c>
      <c r="M23" s="40"/>
      <c r="N23" s="219"/>
      <c r="O23" s="43"/>
      <c r="P23" s="40">
        <f>'Listeria Assumptions'!R34*P$9</f>
        <v>6399634.5803158991</v>
      </c>
      <c r="Q23" s="3">
        <f>'Listeria Assumptions'!S34*Q$9</f>
        <v>66129496.616943516</v>
      </c>
      <c r="R23" s="3">
        <f>'Listeria Assumptions'!T34*R$9</f>
        <v>23702330.059803817</v>
      </c>
      <c r="S23" s="40"/>
      <c r="T23" s="35"/>
    </row>
    <row r="24" spans="1:25" x14ac:dyDescent="0.25">
      <c r="A24" s="1"/>
      <c r="E24" s="3"/>
      <c r="F24" s="95"/>
      <c r="G24" s="96"/>
      <c r="H24" s="40"/>
      <c r="I24" s="3"/>
      <c r="J24" s="3"/>
      <c r="K24" s="220"/>
      <c r="L24" s="36"/>
      <c r="M24" s="40"/>
      <c r="N24" s="219"/>
      <c r="O24" s="43"/>
      <c r="P24" s="32"/>
      <c r="Q24" s="15"/>
      <c r="R24" s="15"/>
      <c r="S24" s="32"/>
      <c r="T24" s="36"/>
    </row>
    <row r="25" spans="1:25" x14ac:dyDescent="0.25">
      <c r="A25" s="1" t="s">
        <v>11</v>
      </c>
      <c r="D25" s="27"/>
      <c r="E25" s="3"/>
      <c r="F25" s="95"/>
      <c r="G25" s="96"/>
      <c r="H25" s="40"/>
      <c r="I25" s="224"/>
      <c r="J25" s="15"/>
      <c r="K25" s="50"/>
      <c r="L25" s="35"/>
      <c r="M25" s="215">
        <f>'Listeria Assumptions'!$M$29*L9</f>
        <v>6146198215.9294291</v>
      </c>
      <c r="N25" s="219"/>
      <c r="O25" s="43"/>
      <c r="P25" s="40"/>
      <c r="Q25" s="3"/>
      <c r="R25" s="3"/>
      <c r="S25" s="32">
        <f>'Listeria Assumptions'!P29*S9</f>
        <v>199644489.61255687</v>
      </c>
      <c r="T25" s="36">
        <f>'Listeria Assumptions'!Q29*T9</f>
        <v>913068329.44654989</v>
      </c>
    </row>
    <row r="26" spans="1:25" x14ac:dyDescent="0.25">
      <c r="A26" s="1"/>
      <c r="E26" s="15"/>
      <c r="F26" s="95"/>
      <c r="G26" s="96"/>
      <c r="H26" s="40"/>
      <c r="I26" s="3"/>
      <c r="J26" s="3"/>
      <c r="K26" s="220"/>
      <c r="L26" s="35"/>
      <c r="M26" s="40"/>
      <c r="N26" s="219"/>
      <c r="O26" s="43"/>
      <c r="P26" s="40"/>
      <c r="Q26" s="3"/>
      <c r="R26" s="3"/>
      <c r="S26" s="40"/>
      <c r="T26" s="35"/>
    </row>
    <row r="27" spans="1:25" x14ac:dyDescent="0.25">
      <c r="A27" s="174" t="s">
        <v>45</v>
      </c>
      <c r="E27" s="15"/>
      <c r="F27" s="99"/>
      <c r="G27" s="85"/>
      <c r="H27" s="81"/>
      <c r="I27" s="86">
        <f t="shared" ref="I27:M27" si="2">SUM(I21:I25)</f>
        <v>14113151.770388592</v>
      </c>
      <c r="J27" s="86">
        <f t="shared" si="2"/>
        <v>2316196.0574081265</v>
      </c>
      <c r="K27" s="86">
        <f t="shared" si="2"/>
        <v>125569421.7874676</v>
      </c>
      <c r="L27" s="87">
        <f t="shared" si="2"/>
        <v>46515222.095207796</v>
      </c>
      <c r="M27" s="81">
        <f t="shared" si="2"/>
        <v>6146198215.9294291</v>
      </c>
      <c r="N27" s="226"/>
      <c r="O27" s="88">
        <f>SUM(O21:O25)</f>
        <v>50545719.128852256</v>
      </c>
      <c r="P27" s="81">
        <f t="shared" ref="P27:S27" si="3">SUM(P21:P25)</f>
        <v>9700669.3237157725</v>
      </c>
      <c r="Q27" s="86">
        <f t="shared" si="3"/>
        <v>82663866.921320289</v>
      </c>
      <c r="R27" s="86">
        <f t="shared" si="3"/>
        <v>45717285.812201589</v>
      </c>
      <c r="S27" s="81">
        <f t="shared" si="3"/>
        <v>202666360.18950772</v>
      </c>
      <c r="T27" s="87">
        <f>SUM(T19:T25)</f>
        <v>913068329.44654989</v>
      </c>
    </row>
    <row r="28" spans="1:25" x14ac:dyDescent="0.25">
      <c r="A28" s="1"/>
      <c r="E28" s="3"/>
      <c r="F28" s="95"/>
      <c r="G28" s="96"/>
      <c r="H28" s="32"/>
      <c r="I28" s="3"/>
      <c r="J28" s="3"/>
      <c r="K28" s="220"/>
      <c r="L28" s="35"/>
      <c r="M28" s="236"/>
      <c r="N28" s="219"/>
      <c r="O28" s="3"/>
      <c r="P28" s="15"/>
      <c r="Q28" s="3"/>
      <c r="R28" s="3"/>
      <c r="S28" s="220"/>
      <c r="T28" s="35"/>
    </row>
    <row r="29" spans="1:25" ht="15.75" thickBot="1" x14ac:dyDescent="0.3">
      <c r="A29" s="162" t="s">
        <v>79</v>
      </c>
      <c r="B29" s="53"/>
      <c r="C29" s="53"/>
      <c r="D29" s="53"/>
      <c r="E29" s="237">
        <f>SUM(F27:T27)</f>
        <v>7639074438.4620476</v>
      </c>
      <c r="F29" s="227"/>
      <c r="G29" s="46"/>
      <c r="H29" s="46"/>
      <c r="I29" s="46"/>
      <c r="J29" s="46"/>
      <c r="K29" s="46"/>
      <c r="L29" s="46"/>
      <c r="M29" s="46"/>
      <c r="N29" s="89"/>
      <c r="O29" s="46"/>
      <c r="P29" s="46"/>
      <c r="Q29" s="46"/>
      <c r="R29" s="46"/>
      <c r="S29" s="46"/>
      <c r="T29" s="238"/>
      <c r="U29" s="2"/>
      <c r="V29" s="2"/>
      <c r="W29" s="2"/>
      <c r="X29" s="2"/>
      <c r="Y29" s="2"/>
    </row>
    <row r="30" spans="1:25" ht="15.75" thickTop="1" x14ac:dyDescent="0.25">
      <c r="A30" s="2"/>
      <c r="B30" s="2"/>
      <c r="C30" s="2"/>
      <c r="D30" s="2"/>
      <c r="E30" s="2"/>
      <c r="F30" s="2"/>
      <c r="H30" s="2"/>
      <c r="I30" s="2"/>
      <c r="J30" s="15"/>
      <c r="K30" s="2"/>
      <c r="L30" s="2"/>
      <c r="M30" s="2"/>
      <c r="N30" s="2"/>
      <c r="O30" s="17"/>
      <c r="P30" s="17"/>
      <c r="Q30" s="17"/>
      <c r="R30" s="17"/>
      <c r="S30" s="56"/>
      <c r="T30" s="17"/>
      <c r="U30" s="2"/>
      <c r="V30" s="2"/>
      <c r="W30" s="2"/>
      <c r="X30" s="2"/>
      <c r="Y30" s="2"/>
    </row>
    <row r="31" spans="1:25" ht="75" customHeight="1" x14ac:dyDescent="0.25">
      <c r="A31" s="310" t="s">
        <v>86</v>
      </c>
      <c r="B31" s="310"/>
      <c r="C31" s="310"/>
      <c r="D31" s="310"/>
      <c r="E31" s="310"/>
      <c r="F31" s="310"/>
      <c r="G31" s="310"/>
      <c r="H31" s="310"/>
      <c r="I31" s="310"/>
      <c r="J31" s="310"/>
      <c r="K31" s="25"/>
      <c r="L31" s="25"/>
      <c r="O31" s="2"/>
      <c r="P31" s="2"/>
    </row>
    <row r="32" spans="1:25" x14ac:dyDescent="0.25">
      <c r="A32" s="25" t="s">
        <v>77</v>
      </c>
      <c r="B32" s="25"/>
      <c r="C32" s="25"/>
      <c r="D32" s="25"/>
      <c r="E32" s="25"/>
      <c r="F32" s="25"/>
      <c r="G32" s="25"/>
      <c r="H32" s="25"/>
      <c r="I32" s="25"/>
      <c r="J32" s="25"/>
      <c r="K32" s="2"/>
      <c r="L32" s="2"/>
      <c r="M32" s="2"/>
      <c r="N32" s="2"/>
      <c r="O32" s="2"/>
      <c r="P32" s="2"/>
      <c r="Q32" s="2"/>
      <c r="R32" s="2"/>
      <c r="S32" s="2"/>
      <c r="T32" s="2"/>
      <c r="U32" s="2"/>
      <c r="V32" s="2"/>
      <c r="W32" s="2"/>
      <c r="X32" s="2"/>
    </row>
    <row r="33" spans="1:24" ht="35.1" customHeight="1" x14ac:dyDescent="0.25">
      <c r="A33" s="25" t="s">
        <v>71</v>
      </c>
      <c r="B33" s="25"/>
      <c r="C33" s="25"/>
      <c r="D33" s="25"/>
      <c r="E33" s="25"/>
      <c r="F33" s="25"/>
      <c r="G33" s="25"/>
      <c r="H33" s="25"/>
      <c r="I33" s="25"/>
      <c r="J33" s="25"/>
      <c r="K33" s="25"/>
      <c r="L33" s="25"/>
    </row>
    <row r="34" spans="1:24" x14ac:dyDescent="0.25">
      <c r="A34" s="25"/>
      <c r="B34" s="25"/>
      <c r="C34" s="25"/>
      <c r="D34" s="25"/>
      <c r="E34" s="25"/>
      <c r="F34" s="25"/>
      <c r="G34" s="25"/>
      <c r="H34" s="25"/>
      <c r="I34" s="25"/>
      <c r="J34" s="25"/>
      <c r="K34" s="2"/>
      <c r="L34" s="2"/>
      <c r="M34" s="2"/>
      <c r="N34" s="2"/>
      <c r="O34" s="2"/>
      <c r="P34" s="2"/>
      <c r="Q34" s="2"/>
      <c r="R34" s="2"/>
      <c r="S34" s="2"/>
      <c r="T34" s="2"/>
      <c r="U34" s="2"/>
      <c r="V34" s="2"/>
      <c r="W34" s="2"/>
      <c r="X34" s="2"/>
    </row>
    <row r="35" spans="1:24" ht="15" customHeight="1" x14ac:dyDescent="0.25">
      <c r="A35" s="299" t="s">
        <v>54</v>
      </c>
      <c r="B35" s="299"/>
      <c r="C35" s="299"/>
      <c r="D35" s="299"/>
      <c r="E35" s="299"/>
      <c r="F35" s="299"/>
      <c r="G35" s="299"/>
      <c r="H35" s="299"/>
      <c r="I35" s="299"/>
      <c r="J35" s="299"/>
      <c r="K35" s="2"/>
      <c r="L35" s="2"/>
      <c r="M35" s="2"/>
      <c r="N35" s="2"/>
      <c r="O35" s="2"/>
      <c r="P35" s="2"/>
      <c r="Q35" s="2"/>
      <c r="R35" s="2"/>
      <c r="S35" s="2"/>
      <c r="T35" s="2"/>
      <c r="U35" s="2"/>
      <c r="V35" s="2"/>
      <c r="W35" s="2"/>
      <c r="X35" s="2"/>
    </row>
    <row r="36" spans="1:24" ht="47.25" customHeight="1" x14ac:dyDescent="0.25">
      <c r="A36" s="2"/>
      <c r="B36" s="2"/>
      <c r="C36" s="298" t="s">
        <v>55</v>
      </c>
      <c r="D36" s="298"/>
      <c r="E36" s="298"/>
      <c r="F36" s="298"/>
      <c r="G36" s="298"/>
      <c r="H36" s="298"/>
      <c r="I36" s="298"/>
      <c r="J36" s="298"/>
      <c r="K36" s="2"/>
      <c r="L36" s="2"/>
      <c r="M36" s="2"/>
      <c r="N36" s="2"/>
      <c r="O36" s="2"/>
      <c r="P36" s="2"/>
      <c r="Q36" s="2"/>
      <c r="R36" s="2"/>
      <c r="S36" s="2"/>
      <c r="T36" s="2"/>
      <c r="U36" s="2"/>
      <c r="V36" s="2"/>
      <c r="W36" s="2"/>
      <c r="X36" s="2"/>
    </row>
    <row r="37" spans="1:24" ht="53.25" customHeight="1" x14ac:dyDescent="0.25">
      <c r="C37" s="298" t="s">
        <v>53</v>
      </c>
      <c r="D37" s="298"/>
      <c r="E37" s="298"/>
      <c r="F37" s="298"/>
      <c r="G37" s="298"/>
      <c r="H37" s="298"/>
      <c r="I37" s="298"/>
      <c r="J37" s="298"/>
      <c r="K37" s="15"/>
      <c r="L37" s="15"/>
      <c r="M37" s="15"/>
      <c r="N37" s="15"/>
      <c r="O37" s="15"/>
      <c r="P37" s="15"/>
      <c r="Q37" s="15"/>
      <c r="R37" s="15"/>
      <c r="S37" s="15"/>
      <c r="T37" s="2"/>
      <c r="U37" s="2"/>
      <c r="V37" s="2"/>
      <c r="W37" s="2"/>
      <c r="X37" s="2"/>
    </row>
    <row r="38" spans="1:24" x14ac:dyDescent="0.25">
      <c r="A38" s="2"/>
      <c r="B38" s="2"/>
      <c r="C38" s="2"/>
      <c r="D38" s="3"/>
      <c r="E38" s="2"/>
      <c r="G38" s="2"/>
      <c r="H38" s="2"/>
      <c r="I38" s="2"/>
      <c r="J38" s="2"/>
      <c r="K38" s="2"/>
      <c r="L38" s="2"/>
      <c r="M38" s="2"/>
      <c r="N38" s="2"/>
      <c r="O38" s="2"/>
      <c r="P38" s="2"/>
      <c r="Q38" s="2"/>
      <c r="R38" s="2"/>
      <c r="S38" s="2"/>
      <c r="T38" s="2"/>
      <c r="U38" s="2"/>
      <c r="V38" s="2"/>
      <c r="W38" s="2"/>
      <c r="X38" s="2"/>
    </row>
    <row r="39" spans="1:24" x14ac:dyDescent="0.25">
      <c r="A39" s="2"/>
      <c r="B39" s="2"/>
      <c r="C39" s="2"/>
      <c r="D39" s="3"/>
      <c r="E39" s="2"/>
      <c r="G39" s="2"/>
      <c r="H39" s="2"/>
      <c r="I39" s="2"/>
      <c r="J39" s="2"/>
      <c r="K39" s="2"/>
      <c r="L39" s="2"/>
      <c r="M39" s="2"/>
      <c r="N39" s="16"/>
      <c r="O39" s="2"/>
      <c r="P39" s="2"/>
      <c r="Q39" s="2"/>
      <c r="R39" s="2"/>
      <c r="S39" s="2"/>
      <c r="T39" s="2"/>
      <c r="U39" s="2"/>
      <c r="V39" s="2"/>
      <c r="W39" s="2"/>
      <c r="X39" s="2"/>
    </row>
    <row r="40" spans="1:24" x14ac:dyDescent="0.25">
      <c r="N40" s="12"/>
    </row>
  </sheetData>
  <mergeCells count="10">
    <mergeCell ref="N4:T4"/>
    <mergeCell ref="F4:M4"/>
    <mergeCell ref="F5:G5"/>
    <mergeCell ref="H5:L5"/>
    <mergeCell ref="C36:J36"/>
    <mergeCell ref="C37:J37"/>
    <mergeCell ref="A35:J35"/>
    <mergeCell ref="P5:R5"/>
    <mergeCell ref="S5:T5"/>
    <mergeCell ref="A31:J31"/>
  </mergeCells>
  <pageMargins left="0.7" right="0.7"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zoomScale="70" zoomScaleNormal="70" workbookViewId="0"/>
  </sheetViews>
  <sheetFormatPr defaultRowHeight="15" x14ac:dyDescent="0.25"/>
  <cols>
    <col min="1" max="1" width="3.42578125" customWidth="1"/>
    <col min="2" max="3" width="3.28515625" customWidth="1"/>
    <col min="4" max="4" width="43" customWidth="1"/>
    <col min="5" max="5" width="14.7109375" customWidth="1"/>
    <col min="6" max="6" width="13.7109375" customWidth="1"/>
    <col min="7" max="7" width="15.140625" customWidth="1"/>
    <col min="8" max="8" width="18.140625" customWidth="1"/>
    <col min="9" max="11" width="15.140625" customWidth="1"/>
    <col min="12" max="12" width="17.42578125" customWidth="1"/>
    <col min="13" max="13" width="19.42578125" customWidth="1"/>
    <col min="14" max="14" width="15.42578125" customWidth="1"/>
    <col min="15" max="20" width="15.85546875" customWidth="1"/>
    <col min="21" max="21" width="9" customWidth="1"/>
  </cols>
  <sheetData>
    <row r="1" spans="1:21" x14ac:dyDescent="0.25">
      <c r="A1" s="1" t="s">
        <v>56</v>
      </c>
      <c r="G1" s="1"/>
      <c r="I1" s="6"/>
      <c r="M1" s="174"/>
    </row>
    <row r="2" spans="1:21" x14ac:dyDescent="0.25">
      <c r="A2" s="1"/>
      <c r="E2" s="1" t="s">
        <v>51</v>
      </c>
      <c r="F2" s="1"/>
      <c r="G2" s="1"/>
      <c r="H2" s="1"/>
      <c r="J2" s="1"/>
      <c r="K2" s="1"/>
      <c r="L2" s="1"/>
      <c r="M2" s="174"/>
      <c r="N2" s="1"/>
      <c r="O2" s="1"/>
      <c r="P2" s="1"/>
      <c r="Q2" s="1"/>
      <c r="R2" s="1"/>
      <c r="S2" s="1"/>
      <c r="T2" s="1"/>
    </row>
    <row r="3" spans="1:21" x14ac:dyDescent="0.25">
      <c r="A3" s="1"/>
      <c r="E3" s="1"/>
      <c r="F3" s="1"/>
      <c r="G3" s="1"/>
      <c r="H3" s="1"/>
      <c r="I3" s="163"/>
      <c r="J3" s="1"/>
      <c r="K3" s="1"/>
      <c r="L3" s="1"/>
      <c r="M3" s="1"/>
      <c r="N3" s="1"/>
      <c r="O3" s="1"/>
      <c r="P3" s="1"/>
      <c r="Q3" s="1"/>
      <c r="R3" s="1"/>
      <c r="S3" s="1"/>
      <c r="T3" s="1"/>
    </row>
    <row r="4" spans="1:21" x14ac:dyDescent="0.25">
      <c r="A4" s="1"/>
      <c r="E4" s="187" t="s">
        <v>0</v>
      </c>
      <c r="F4" s="312" t="s">
        <v>34</v>
      </c>
      <c r="G4" s="311"/>
      <c r="H4" s="311"/>
      <c r="I4" s="311"/>
      <c r="J4" s="311"/>
      <c r="K4" s="311"/>
      <c r="L4" s="311"/>
      <c r="M4" s="311"/>
      <c r="N4" s="300" t="s">
        <v>23</v>
      </c>
      <c r="O4" s="301"/>
      <c r="P4" s="301"/>
      <c r="Q4" s="301"/>
      <c r="R4" s="301"/>
      <c r="S4" s="301"/>
      <c r="T4" s="302"/>
      <c r="U4" s="21"/>
    </row>
    <row r="5" spans="1:21" x14ac:dyDescent="0.25">
      <c r="A5" s="1"/>
      <c r="E5" s="188"/>
      <c r="F5" s="189"/>
      <c r="G5" s="314" t="s">
        <v>40</v>
      </c>
      <c r="H5" s="315"/>
      <c r="I5" s="318" t="s">
        <v>12</v>
      </c>
      <c r="J5" s="319"/>
      <c r="K5" s="320"/>
      <c r="L5" s="316" t="s">
        <v>44</v>
      </c>
      <c r="M5" s="317"/>
      <c r="N5" s="304" t="s">
        <v>42</v>
      </c>
      <c r="O5" s="305"/>
      <c r="P5" s="306" t="s">
        <v>43</v>
      </c>
      <c r="Q5" s="302"/>
      <c r="R5" s="306" t="s">
        <v>17</v>
      </c>
      <c r="S5" s="301"/>
      <c r="T5" s="302"/>
      <c r="U5" s="21"/>
    </row>
    <row r="6" spans="1:21" ht="60" x14ac:dyDescent="0.25">
      <c r="A6" s="160"/>
      <c r="E6" s="188" t="s">
        <v>0</v>
      </c>
      <c r="F6" s="182" t="s">
        <v>41</v>
      </c>
      <c r="G6" s="182" t="s">
        <v>61</v>
      </c>
      <c r="H6" s="185" t="s">
        <v>62</v>
      </c>
      <c r="I6" s="190" t="s">
        <v>12</v>
      </c>
      <c r="J6" s="185" t="s">
        <v>83</v>
      </c>
      <c r="K6" s="185" t="s">
        <v>15</v>
      </c>
      <c r="L6" s="191" t="s">
        <v>24</v>
      </c>
      <c r="M6" s="185" t="s">
        <v>21</v>
      </c>
      <c r="N6" s="183" t="s">
        <v>25</v>
      </c>
      <c r="O6" s="186" t="s">
        <v>22</v>
      </c>
      <c r="P6" s="182" t="s">
        <v>84</v>
      </c>
      <c r="Q6" s="185" t="s">
        <v>14</v>
      </c>
      <c r="R6" s="182" t="s">
        <v>68</v>
      </c>
      <c r="S6" s="185" t="s">
        <v>69</v>
      </c>
      <c r="T6" s="185" t="s">
        <v>70</v>
      </c>
      <c r="U6" s="21"/>
    </row>
    <row r="7" spans="1:21" x14ac:dyDescent="0.25">
      <c r="A7" s="1" t="s">
        <v>2</v>
      </c>
      <c r="E7" s="42"/>
      <c r="F7" s="21"/>
      <c r="G7" s="21"/>
      <c r="I7" s="21"/>
      <c r="L7" s="21"/>
      <c r="N7" s="67"/>
      <c r="O7" s="52"/>
      <c r="P7" s="21"/>
      <c r="R7" s="21"/>
      <c r="U7" s="21"/>
    </row>
    <row r="8" spans="1:21" x14ac:dyDescent="0.25">
      <c r="A8" s="1"/>
      <c r="C8" t="s">
        <v>3</v>
      </c>
      <c r="E8" s="292">
        <f>G8+J8+K8+L8+N8+M8</f>
        <v>557</v>
      </c>
      <c r="F8" s="293">
        <f>E8-N8</f>
        <v>456.18650000000002</v>
      </c>
      <c r="G8" s="294">
        <v>35.999999999999964</v>
      </c>
      <c r="H8" s="284"/>
      <c r="I8" s="295">
        <f>SUM(J8:M8)</f>
        <v>420.18650000000002</v>
      </c>
      <c r="J8" s="284">
        <v>70.335000000000008</v>
      </c>
      <c r="K8" s="284">
        <v>11.789995549999952</v>
      </c>
      <c r="L8" s="293">
        <v>338.06150445000009</v>
      </c>
      <c r="M8" s="284">
        <v>0</v>
      </c>
      <c r="N8" s="296">
        <v>100.8135</v>
      </c>
      <c r="O8" s="291">
        <v>70.569449999999989</v>
      </c>
      <c r="P8" s="293">
        <v>0</v>
      </c>
      <c r="Q8" s="284">
        <v>18.206918100000003</v>
      </c>
      <c r="R8" s="293">
        <v>2.4074263800000004</v>
      </c>
      <c r="S8" s="284">
        <v>7.2222791399999995</v>
      </c>
      <c r="T8" s="284">
        <v>2.4074263800000004</v>
      </c>
      <c r="U8" s="21"/>
    </row>
    <row r="9" spans="1:21" x14ac:dyDescent="0.25">
      <c r="A9" s="1"/>
      <c r="C9" t="s">
        <v>4</v>
      </c>
      <c r="E9" s="292">
        <f>G9+J9+K9+L9+N9+M9</f>
        <v>1591.0000000000002</v>
      </c>
      <c r="F9" s="293">
        <f t="shared" ref="F9:F10" si="0">E9-N9</f>
        <v>1309.4575000000002</v>
      </c>
      <c r="G9" s="295">
        <v>135.99999999999991</v>
      </c>
      <c r="H9" s="284"/>
      <c r="I9" s="295">
        <f>SUM(J9:M9)</f>
        <v>1173.4575</v>
      </c>
      <c r="J9" s="284">
        <v>196.42500000000001</v>
      </c>
      <c r="K9" s="284">
        <v>32.925995250000007</v>
      </c>
      <c r="L9" s="293">
        <v>697.12897666011236</v>
      </c>
      <c r="M9" s="284">
        <v>246.97752808988767</v>
      </c>
      <c r="N9" s="296">
        <v>281.54250000000002</v>
      </c>
      <c r="O9" s="291">
        <v>189.05727808988766</v>
      </c>
      <c r="P9" s="293">
        <v>8.02247191011236</v>
      </c>
      <c r="Q9" s="284">
        <v>50.846575500000007</v>
      </c>
      <c r="R9" s="293">
        <v>6.7232349000000049</v>
      </c>
      <c r="S9" s="284">
        <v>20.1697047</v>
      </c>
      <c r="T9" s="284">
        <v>6.7232349000000022</v>
      </c>
      <c r="U9" s="21"/>
    </row>
    <row r="10" spans="1:21" x14ac:dyDescent="0.25">
      <c r="A10" s="1"/>
      <c r="C10" t="s">
        <v>5</v>
      </c>
      <c r="E10" s="292">
        <f>G10+J10+K10+L10+N10+M10</f>
        <v>3161</v>
      </c>
      <c r="F10" s="293">
        <f t="shared" si="0"/>
        <v>2577.0169999999998</v>
      </c>
      <c r="G10" s="295">
        <v>143.00000000000006</v>
      </c>
      <c r="H10" s="284"/>
      <c r="I10" s="295">
        <f>SUM(J10:M10)</f>
        <v>2434.0169999999998</v>
      </c>
      <c r="J10" s="284">
        <v>407.43000000000006</v>
      </c>
      <c r="K10" s="284">
        <v>68.29598189999993</v>
      </c>
      <c r="L10" s="293">
        <v>1248.3516922573031</v>
      </c>
      <c r="M10" s="284">
        <v>709.93932584269669</v>
      </c>
      <c r="N10" s="296">
        <v>583.98300000000006</v>
      </c>
      <c r="O10" s="291">
        <v>385.72742584269673</v>
      </c>
      <c r="P10" s="293">
        <v>23.060674157303374</v>
      </c>
      <c r="Q10" s="284">
        <v>105.46732980000003</v>
      </c>
      <c r="R10" s="293">
        <v>13.945514040000001</v>
      </c>
      <c r="S10" s="284">
        <v>41.836542120000004</v>
      </c>
      <c r="T10" s="284">
        <v>13.945514040000001</v>
      </c>
      <c r="U10" s="21"/>
    </row>
    <row r="11" spans="1:21" x14ac:dyDescent="0.25">
      <c r="A11" s="1"/>
      <c r="E11" s="42"/>
      <c r="F11" s="21"/>
      <c r="G11" s="21"/>
      <c r="I11" s="21"/>
      <c r="L11" s="21"/>
      <c r="N11" s="67"/>
      <c r="O11" s="24"/>
      <c r="P11" s="21"/>
      <c r="R11" s="21"/>
      <c r="U11" s="21"/>
    </row>
    <row r="12" spans="1:21" s="23" customFormat="1" x14ac:dyDescent="0.25">
      <c r="A12" s="166" t="s">
        <v>1</v>
      </c>
      <c r="B12" s="54"/>
      <c r="C12" s="54"/>
      <c r="D12" s="54"/>
      <c r="E12" s="62"/>
      <c r="F12" s="60"/>
      <c r="G12" s="55"/>
      <c r="H12" s="54"/>
      <c r="I12" s="55"/>
      <c r="J12" s="54"/>
      <c r="K12" s="54"/>
      <c r="L12" s="58"/>
      <c r="M12" s="54"/>
      <c r="N12" s="69"/>
      <c r="O12" s="70"/>
      <c r="P12" s="55"/>
      <c r="Q12" s="54"/>
      <c r="R12" s="55"/>
      <c r="S12" s="54"/>
      <c r="T12" s="54"/>
      <c r="U12" s="21"/>
    </row>
    <row r="13" spans="1:21" s="23" customFormat="1" x14ac:dyDescent="0.25">
      <c r="A13" s="26"/>
      <c r="E13" s="63"/>
      <c r="F13" s="59"/>
      <c r="G13" s="21"/>
      <c r="I13" s="21"/>
      <c r="L13" s="22"/>
      <c r="N13" s="67"/>
      <c r="O13" s="24"/>
      <c r="P13" s="21"/>
      <c r="R13" s="21"/>
      <c r="U13" s="21"/>
    </row>
    <row r="14" spans="1:21" x14ac:dyDescent="0.25">
      <c r="A14" s="26" t="s">
        <v>6</v>
      </c>
      <c r="B14" s="23"/>
      <c r="C14" s="23"/>
      <c r="D14" s="23"/>
      <c r="E14" s="63"/>
      <c r="F14" s="59"/>
      <c r="G14" s="59"/>
      <c r="H14" s="23"/>
      <c r="I14" s="21"/>
      <c r="J14" s="66"/>
      <c r="K14" s="23"/>
      <c r="L14" s="22"/>
      <c r="M14" s="23"/>
      <c r="N14" s="68"/>
      <c r="O14" s="24"/>
      <c r="P14" s="21"/>
      <c r="Q14" s="23"/>
      <c r="R14" s="21"/>
      <c r="S14" s="23"/>
      <c r="T14" s="23"/>
      <c r="U14" s="21"/>
    </row>
    <row r="15" spans="1:21" x14ac:dyDescent="0.25">
      <c r="A15" s="1"/>
      <c r="B15" t="s">
        <v>80</v>
      </c>
      <c r="E15" s="43"/>
      <c r="F15" s="40"/>
      <c r="G15" s="40"/>
      <c r="H15" s="3"/>
      <c r="I15" s="40"/>
      <c r="J15" s="3"/>
      <c r="K15" s="3"/>
      <c r="L15" s="40"/>
      <c r="M15" s="3"/>
      <c r="N15" s="219"/>
      <c r="O15" s="35"/>
      <c r="P15" s="40"/>
      <c r="Q15" s="3"/>
      <c r="R15" s="40"/>
      <c r="S15" s="3"/>
      <c r="T15" s="3"/>
      <c r="U15" s="21"/>
    </row>
    <row r="16" spans="1:21" x14ac:dyDescent="0.25">
      <c r="A16" s="1"/>
      <c r="B16" t="s">
        <v>7</v>
      </c>
      <c r="C16" s="2"/>
      <c r="D16" s="2"/>
      <c r="E16" s="43"/>
      <c r="F16" s="40"/>
      <c r="G16" s="40"/>
      <c r="H16" s="3"/>
      <c r="I16" s="40"/>
      <c r="J16" s="3"/>
      <c r="K16" s="3"/>
      <c r="L16" s="40"/>
      <c r="M16" s="3"/>
      <c r="N16" s="219"/>
      <c r="O16" s="35"/>
      <c r="P16" s="40"/>
      <c r="Q16" s="3"/>
      <c r="R16" s="40"/>
      <c r="S16" s="3"/>
      <c r="T16" s="3"/>
      <c r="U16" s="21"/>
    </row>
    <row r="17" spans="1:21" x14ac:dyDescent="0.25">
      <c r="A17" s="1"/>
      <c r="B17" t="s">
        <v>8</v>
      </c>
      <c r="C17" s="2"/>
      <c r="D17" s="2"/>
      <c r="E17" s="43"/>
      <c r="F17" s="40"/>
      <c r="G17" s="40"/>
      <c r="H17" s="3"/>
      <c r="I17" s="40"/>
      <c r="J17" s="3"/>
      <c r="K17" s="3"/>
      <c r="L17" s="40"/>
      <c r="M17" s="3"/>
      <c r="N17" s="219"/>
      <c r="O17" s="35"/>
      <c r="P17" s="40"/>
      <c r="Q17" s="3"/>
      <c r="R17" s="40"/>
      <c r="S17" s="3"/>
      <c r="T17" s="3"/>
      <c r="U17" s="21"/>
    </row>
    <row r="18" spans="1:21" x14ac:dyDescent="0.25">
      <c r="A18" s="1"/>
      <c r="B18" t="s">
        <v>9</v>
      </c>
      <c r="C18" s="2"/>
      <c r="D18" s="2"/>
      <c r="E18" s="43"/>
      <c r="F18" s="40"/>
      <c r="G18" s="40"/>
      <c r="H18" s="3"/>
      <c r="I18" s="40"/>
      <c r="J18" s="3"/>
      <c r="K18" s="3"/>
      <c r="L18" s="40"/>
      <c r="M18" s="3"/>
      <c r="N18" s="219"/>
      <c r="O18" s="35"/>
      <c r="P18" s="40"/>
      <c r="Q18" s="3"/>
      <c r="R18" s="40"/>
      <c r="S18" s="3"/>
      <c r="T18" s="3"/>
      <c r="U18" s="21"/>
    </row>
    <row r="19" spans="1:21" x14ac:dyDescent="0.25">
      <c r="A19" s="1"/>
      <c r="C19" s="2" t="s">
        <v>26</v>
      </c>
      <c r="D19" s="2"/>
      <c r="E19" s="43"/>
      <c r="F19" s="40"/>
      <c r="G19" s="40"/>
      <c r="H19" s="3"/>
      <c r="I19" s="40"/>
      <c r="J19" s="213">
        <v>32759.99821533644</v>
      </c>
      <c r="K19" s="213">
        <v>32759.99821533644</v>
      </c>
      <c r="L19" s="205">
        <v>32759.99821533644</v>
      </c>
      <c r="M19" s="213"/>
      <c r="N19" s="239"/>
      <c r="O19" s="231">
        <v>65519.99643067288</v>
      </c>
      <c r="P19" s="205">
        <v>65519.99643067288</v>
      </c>
      <c r="Q19" s="213">
        <v>65519.99643067288</v>
      </c>
      <c r="R19" s="205">
        <v>65519.99643067288</v>
      </c>
      <c r="S19" s="213">
        <v>65519.99643067288</v>
      </c>
      <c r="T19" s="213">
        <v>65519.99643067288</v>
      </c>
      <c r="U19" s="21"/>
    </row>
    <row r="20" spans="1:21" s="23" customFormat="1" x14ac:dyDescent="0.25">
      <c r="A20" s="26"/>
      <c r="C20" s="23" t="s">
        <v>27</v>
      </c>
      <c r="E20" s="43"/>
      <c r="F20" s="40"/>
      <c r="G20" s="40"/>
      <c r="H20" s="220"/>
      <c r="I20" s="40"/>
      <c r="J20" s="204"/>
      <c r="K20" s="204"/>
      <c r="L20" s="205">
        <v>65519.99643067288</v>
      </c>
      <c r="M20" s="204">
        <v>65519.99643067288</v>
      </c>
      <c r="N20" s="239"/>
      <c r="O20" s="231">
        <v>65519.99643067288</v>
      </c>
      <c r="P20" s="205">
        <v>65519.99643067288</v>
      </c>
      <c r="Q20" s="204">
        <v>65519.99643067288</v>
      </c>
      <c r="R20" s="205">
        <v>65519.99643067288</v>
      </c>
      <c r="S20" s="204">
        <v>65519.99643067288</v>
      </c>
      <c r="T20" s="204">
        <v>65519.99643067288</v>
      </c>
      <c r="U20" s="21"/>
    </row>
    <row r="21" spans="1:21" x14ac:dyDescent="0.25">
      <c r="A21" s="1"/>
      <c r="C21" t="s">
        <v>31</v>
      </c>
      <c r="E21" s="43"/>
      <c r="F21" s="40"/>
      <c r="G21" s="40"/>
      <c r="H21" s="3"/>
      <c r="I21" s="40"/>
      <c r="J21" s="213">
        <f>SUM(J19:J20)</f>
        <v>32759.99821533644</v>
      </c>
      <c r="K21" s="213">
        <f>SUM(K19:K20)</f>
        <v>32759.99821533644</v>
      </c>
      <c r="L21" s="205">
        <f>SUM(L19:L20)</f>
        <v>98279.99464600932</v>
      </c>
      <c r="M21" s="213">
        <f>SUM(M19:M20)</f>
        <v>65519.99643067288</v>
      </c>
      <c r="N21" s="239"/>
      <c r="O21" s="231">
        <f t="shared" ref="O21:T21" si="1">SUM(O19:O20)</f>
        <v>131039.99286134576</v>
      </c>
      <c r="P21" s="205">
        <f t="shared" si="1"/>
        <v>131039.99286134576</v>
      </c>
      <c r="Q21" s="213">
        <f t="shared" si="1"/>
        <v>131039.99286134576</v>
      </c>
      <c r="R21" s="205">
        <f t="shared" si="1"/>
        <v>131039.99286134576</v>
      </c>
      <c r="S21" s="213">
        <f t="shared" si="1"/>
        <v>131039.99286134576</v>
      </c>
      <c r="T21" s="213">
        <f t="shared" si="1"/>
        <v>131039.99286134576</v>
      </c>
      <c r="U21" s="21"/>
    </row>
    <row r="22" spans="1:21" x14ac:dyDescent="0.25">
      <c r="A22" s="1"/>
      <c r="E22" s="43"/>
      <c r="F22" s="40"/>
      <c r="G22" s="40"/>
      <c r="H22" s="3"/>
      <c r="I22" s="40"/>
      <c r="J22" s="213"/>
      <c r="K22" s="213"/>
      <c r="L22" s="205"/>
      <c r="M22" s="213"/>
      <c r="N22" s="239"/>
      <c r="O22" s="231"/>
      <c r="P22" s="205"/>
      <c r="Q22" s="213"/>
      <c r="R22" s="205"/>
      <c r="S22" s="213"/>
      <c r="T22" s="213"/>
      <c r="U22" s="21"/>
    </row>
    <row r="23" spans="1:21" x14ac:dyDescent="0.25">
      <c r="A23" s="178" t="s">
        <v>88</v>
      </c>
      <c r="B23" s="54"/>
      <c r="C23" s="54"/>
      <c r="D23" s="54"/>
      <c r="E23" s="64"/>
      <c r="F23" s="61"/>
      <c r="G23" s="81"/>
      <c r="H23" s="57"/>
      <c r="I23" s="61"/>
      <c r="J23" s="240"/>
      <c r="K23" s="240"/>
      <c r="L23" s="241"/>
      <c r="M23" s="240"/>
      <c r="N23" s="242"/>
      <c r="O23" s="243"/>
      <c r="P23" s="241"/>
      <c r="Q23" s="240"/>
      <c r="R23" s="241"/>
      <c r="S23" s="240"/>
      <c r="T23" s="240"/>
      <c r="U23" s="21"/>
    </row>
    <row r="24" spans="1:21" x14ac:dyDescent="0.25">
      <c r="A24" s="1"/>
      <c r="C24" t="s">
        <v>10</v>
      </c>
      <c r="E24" s="43"/>
      <c r="F24" s="40"/>
      <c r="G24" s="244"/>
      <c r="H24" s="3"/>
      <c r="I24" s="40"/>
      <c r="J24" s="261">
        <v>15</v>
      </c>
      <c r="K24" s="261">
        <v>15</v>
      </c>
      <c r="L24" s="262">
        <v>30</v>
      </c>
      <c r="M24" s="261"/>
      <c r="N24" s="263"/>
      <c r="O24" s="264"/>
      <c r="P24" s="262"/>
      <c r="Q24" s="261"/>
      <c r="R24" s="262"/>
      <c r="S24" s="261"/>
      <c r="T24" s="261"/>
      <c r="U24" s="21"/>
    </row>
    <row r="25" spans="1:21" x14ac:dyDescent="0.25">
      <c r="A25" s="1"/>
      <c r="C25" s="2" t="s">
        <v>16</v>
      </c>
      <c r="D25" s="2"/>
      <c r="E25" s="43"/>
      <c r="F25" s="40"/>
      <c r="G25" s="244"/>
      <c r="H25" s="3"/>
      <c r="I25" s="40"/>
      <c r="J25" s="213">
        <v>1879.4533969370555</v>
      </c>
      <c r="K25" s="3">
        <v>1154.0915007985127</v>
      </c>
      <c r="L25" s="40">
        <v>2308.1830015970254</v>
      </c>
      <c r="M25" s="247"/>
      <c r="N25" s="248"/>
      <c r="O25" s="246"/>
      <c r="P25" s="205"/>
      <c r="Q25" s="213"/>
      <c r="R25" s="205"/>
      <c r="S25" s="213"/>
      <c r="T25" s="213"/>
      <c r="U25" s="21"/>
    </row>
    <row r="26" spans="1:21" x14ac:dyDescent="0.25">
      <c r="A26" s="1"/>
      <c r="D26" s="2"/>
      <c r="E26" s="43"/>
      <c r="F26" s="40"/>
      <c r="G26" s="40"/>
      <c r="H26" s="3"/>
      <c r="I26" s="40"/>
      <c r="J26" s="213"/>
      <c r="K26" s="3"/>
      <c r="L26" s="40"/>
      <c r="M26" s="213"/>
      <c r="N26" s="245"/>
      <c r="O26" s="231"/>
      <c r="P26" s="205"/>
      <c r="Q26" s="213"/>
      <c r="R26" s="205"/>
      <c r="S26" s="213"/>
      <c r="T26" s="213"/>
      <c r="U26" s="21"/>
    </row>
    <row r="27" spans="1:21" x14ac:dyDescent="0.25">
      <c r="A27" s="178" t="s">
        <v>11</v>
      </c>
      <c r="B27" s="54"/>
      <c r="C27" s="54"/>
      <c r="D27" s="54"/>
      <c r="E27" s="64"/>
      <c r="F27" s="61"/>
      <c r="G27" s="61"/>
      <c r="H27" s="57"/>
      <c r="I27" s="61"/>
      <c r="J27" s="240"/>
      <c r="K27" s="240"/>
      <c r="L27" s="241"/>
      <c r="M27" s="240"/>
      <c r="N27" s="242"/>
      <c r="O27" s="243"/>
      <c r="P27" s="241"/>
      <c r="Q27" s="240"/>
      <c r="R27" s="241"/>
      <c r="S27" s="240"/>
      <c r="T27" s="240"/>
      <c r="U27" s="21"/>
    </row>
    <row r="28" spans="1:21" x14ac:dyDescent="0.25">
      <c r="A28" s="1"/>
      <c r="C28" s="2" t="s">
        <v>29</v>
      </c>
      <c r="D28" s="2"/>
      <c r="E28" s="65"/>
      <c r="F28" s="37"/>
      <c r="G28" s="37"/>
      <c r="H28" s="4"/>
      <c r="I28" s="37"/>
      <c r="J28" s="249"/>
      <c r="K28" s="249"/>
      <c r="L28" s="250"/>
      <c r="M28" s="251">
        <v>1574064.9151784659</v>
      </c>
      <c r="N28" s="252"/>
      <c r="O28" s="246"/>
      <c r="P28" s="253">
        <v>1574064.9151784659</v>
      </c>
      <c r="Q28" s="251">
        <v>1574064.9151784659</v>
      </c>
      <c r="R28" s="250"/>
      <c r="S28" s="213"/>
      <c r="T28" s="213"/>
      <c r="U28" s="21"/>
    </row>
    <row r="29" spans="1:21" x14ac:dyDescent="0.25">
      <c r="A29" s="1"/>
      <c r="C29" s="2" t="s">
        <v>81</v>
      </c>
      <c r="D29" s="2"/>
      <c r="E29" s="65"/>
      <c r="F29" s="37"/>
      <c r="G29" s="37"/>
      <c r="H29" s="4"/>
      <c r="I29" s="37"/>
      <c r="J29" s="249"/>
      <c r="K29" s="249"/>
      <c r="L29" s="250"/>
      <c r="M29" s="251">
        <v>8657357.0334815625</v>
      </c>
      <c r="N29" s="252"/>
      <c r="O29" s="246"/>
      <c r="P29" s="253">
        <v>8657357.0334815625</v>
      </c>
      <c r="Q29" s="251">
        <v>8657357.0334815625</v>
      </c>
      <c r="R29" s="250"/>
      <c r="S29" s="213"/>
      <c r="T29" s="213"/>
      <c r="U29" s="21"/>
    </row>
    <row r="30" spans="1:21" x14ac:dyDescent="0.25">
      <c r="A30" s="1"/>
      <c r="C30" s="2" t="s">
        <v>30</v>
      </c>
      <c r="D30" s="2"/>
      <c r="E30" s="65"/>
      <c r="F30" s="37"/>
      <c r="G30" s="37"/>
      <c r="H30" s="4"/>
      <c r="I30" s="37"/>
      <c r="J30" s="249"/>
      <c r="K30" s="249"/>
      <c r="L30" s="250"/>
      <c r="M30" s="251">
        <v>15740649.151784657</v>
      </c>
      <c r="N30" s="252"/>
      <c r="O30" s="246"/>
      <c r="P30" s="253">
        <v>15740649.151784657</v>
      </c>
      <c r="Q30" s="251">
        <v>15740649.151784657</v>
      </c>
      <c r="R30" s="250"/>
      <c r="S30" s="213"/>
      <c r="T30" s="213"/>
      <c r="U30" s="21"/>
    </row>
    <row r="31" spans="1:21" x14ac:dyDescent="0.25">
      <c r="A31" s="1"/>
      <c r="C31" s="2"/>
      <c r="D31" s="2"/>
      <c r="E31" s="43"/>
      <c r="F31" s="40"/>
      <c r="G31" s="40"/>
      <c r="H31" s="3"/>
      <c r="I31" s="40"/>
      <c r="J31" s="213"/>
      <c r="K31" s="213"/>
      <c r="L31" s="205"/>
      <c r="M31" s="213"/>
      <c r="N31" s="245"/>
      <c r="O31" s="231"/>
      <c r="P31" s="205"/>
      <c r="Q31" s="213"/>
      <c r="R31" s="205"/>
      <c r="S31" s="213"/>
      <c r="T31" s="213"/>
      <c r="U31" s="21"/>
    </row>
    <row r="32" spans="1:21" x14ac:dyDescent="0.25">
      <c r="A32" s="178" t="s">
        <v>82</v>
      </c>
      <c r="B32" s="54"/>
      <c r="C32" s="54"/>
      <c r="D32" s="54"/>
      <c r="E32" s="64"/>
      <c r="F32" s="61"/>
      <c r="G32" s="61"/>
      <c r="H32" s="57"/>
      <c r="I32" s="61"/>
      <c r="J32" s="240"/>
      <c r="K32" s="240"/>
      <c r="L32" s="241"/>
      <c r="M32" s="240"/>
      <c r="N32" s="242"/>
      <c r="O32" s="243"/>
      <c r="P32" s="241"/>
      <c r="Q32" s="240"/>
      <c r="R32" s="241"/>
      <c r="S32" s="240"/>
      <c r="T32" s="240"/>
      <c r="U32" s="21"/>
    </row>
    <row r="33" spans="1:21" x14ac:dyDescent="0.25">
      <c r="B33" t="s">
        <v>18</v>
      </c>
      <c r="E33" s="43"/>
      <c r="F33" s="40"/>
      <c r="G33" s="40"/>
      <c r="H33" s="3"/>
      <c r="I33" s="40"/>
      <c r="J33" s="213"/>
      <c r="K33" s="213"/>
      <c r="L33" s="205"/>
      <c r="M33" s="213"/>
      <c r="N33" s="245"/>
      <c r="O33" s="231"/>
      <c r="P33" s="205"/>
      <c r="Q33" s="213"/>
      <c r="R33" s="215">
        <v>105669.44172324515</v>
      </c>
      <c r="S33" s="203">
        <v>264173.60430811287</v>
      </c>
      <c r="T33" s="203">
        <v>1447600.6860876081</v>
      </c>
      <c r="U33" s="21"/>
    </row>
    <row r="34" spans="1:21" ht="15.75" thickBot="1" x14ac:dyDescent="0.3">
      <c r="A34" s="45"/>
      <c r="B34" s="45" t="s">
        <v>16</v>
      </c>
      <c r="C34" s="45"/>
      <c r="D34" s="45"/>
      <c r="E34" s="254"/>
      <c r="F34" s="255"/>
      <c r="G34" s="255"/>
      <c r="H34" s="256"/>
      <c r="I34" s="255"/>
      <c r="J34" s="257"/>
      <c r="K34" s="257"/>
      <c r="L34" s="258"/>
      <c r="M34" s="257"/>
      <c r="N34" s="259"/>
      <c r="O34" s="260"/>
      <c r="P34" s="258"/>
      <c r="Q34" s="257"/>
      <c r="R34" s="258">
        <v>458902.73832572892</v>
      </c>
      <c r="S34" s="257">
        <v>1580663.5363712395</v>
      </c>
      <c r="T34" s="257">
        <v>1699638.3203816139</v>
      </c>
      <c r="U34" s="21"/>
    </row>
    <row r="35" spans="1:21" ht="15.75" thickTop="1" x14ac:dyDescent="0.25"/>
    <row r="36" spans="1:21" ht="45" customHeight="1" x14ac:dyDescent="0.25">
      <c r="A36" s="313" t="s">
        <v>89</v>
      </c>
      <c r="B36" s="313"/>
      <c r="C36" s="313"/>
      <c r="D36" s="313"/>
      <c r="E36" s="313"/>
      <c r="F36" s="313"/>
      <c r="G36" s="313"/>
      <c r="H36" s="313"/>
      <c r="I36" s="313"/>
      <c r="J36" s="313"/>
      <c r="K36" s="313"/>
      <c r="L36" s="313"/>
    </row>
    <row r="37" spans="1:21" ht="35.1" customHeight="1" x14ac:dyDescent="0.25">
      <c r="A37" s="25" t="s">
        <v>71</v>
      </c>
      <c r="B37" s="25"/>
      <c r="C37" s="25"/>
      <c r="D37" s="25"/>
      <c r="E37" s="25"/>
      <c r="F37" s="25"/>
      <c r="G37" s="25"/>
      <c r="H37" s="25"/>
      <c r="I37" s="25"/>
      <c r="J37" s="25"/>
      <c r="K37" s="25"/>
      <c r="L37" s="25"/>
    </row>
    <row r="39" spans="1:21" x14ac:dyDescent="0.25">
      <c r="A39" s="313" t="s">
        <v>60</v>
      </c>
      <c r="B39" s="313"/>
      <c r="C39" s="313"/>
      <c r="D39" s="313"/>
      <c r="E39" s="313"/>
      <c r="F39" s="313"/>
      <c r="G39" s="313"/>
      <c r="H39" s="313"/>
      <c r="I39" s="313"/>
      <c r="J39" s="313"/>
      <c r="L39" s="2"/>
    </row>
    <row r="40" spans="1:21" x14ac:dyDescent="0.25">
      <c r="A40" s="44"/>
      <c r="B40" s="44"/>
      <c r="C40" s="44"/>
      <c r="D40" s="44"/>
      <c r="E40" s="44"/>
      <c r="F40" s="44"/>
      <c r="G40" s="44"/>
      <c r="H40" s="44"/>
      <c r="I40" s="44"/>
      <c r="J40" s="44"/>
      <c r="L40" s="2"/>
    </row>
    <row r="41" spans="1:21" ht="15" customHeight="1" x14ac:dyDescent="0.25">
      <c r="A41" s="299" t="s">
        <v>54</v>
      </c>
      <c r="B41" s="299"/>
      <c r="C41" s="299"/>
      <c r="D41" s="299"/>
      <c r="E41" s="299"/>
      <c r="F41" s="299"/>
      <c r="G41" s="299"/>
      <c r="H41" s="299"/>
      <c r="I41" s="299"/>
      <c r="J41" s="299"/>
      <c r="L41" s="2"/>
    </row>
    <row r="42" spans="1:21" ht="37.5" customHeight="1" x14ac:dyDescent="0.25">
      <c r="A42" s="2"/>
      <c r="B42" s="2"/>
      <c r="C42" s="298" t="s">
        <v>55</v>
      </c>
      <c r="D42" s="298"/>
      <c r="E42" s="298"/>
      <c r="F42" s="298"/>
      <c r="G42" s="298"/>
      <c r="H42" s="298"/>
      <c r="I42" s="298"/>
      <c r="J42" s="298"/>
      <c r="L42" s="2"/>
    </row>
    <row r="43" spans="1:21" ht="45.75" customHeight="1" x14ac:dyDescent="0.25">
      <c r="C43" s="298" t="s">
        <v>53</v>
      </c>
      <c r="D43" s="298"/>
      <c r="E43" s="298"/>
      <c r="F43" s="298"/>
      <c r="G43" s="298"/>
      <c r="H43" s="298"/>
      <c r="I43" s="298"/>
      <c r="J43" s="298"/>
    </row>
  </sheetData>
  <mergeCells count="13">
    <mergeCell ref="C42:J42"/>
    <mergeCell ref="C43:J43"/>
    <mergeCell ref="A39:J39"/>
    <mergeCell ref="A41:J41"/>
    <mergeCell ref="N4:T4"/>
    <mergeCell ref="R5:T5"/>
    <mergeCell ref="P5:Q5"/>
    <mergeCell ref="N5:O5"/>
    <mergeCell ref="F4:M4"/>
    <mergeCell ref="G5:H5"/>
    <mergeCell ref="L5:M5"/>
    <mergeCell ref="I5:K5"/>
    <mergeCell ref="A36:L36"/>
  </mergeCells>
  <pageMargins left="0.7" right="0.7" top="0.75" bottom="0.75" header="0.3" footer="0.3"/>
  <pageSetup scale="79" fitToWidth="2" orientation="landscape" r:id="rId1"/>
  <headerFooter>
    <oddHeader>&amp;LListeria Assumption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vt:lpstr>
      <vt:lpstr>Listiera mean CoI</vt:lpstr>
      <vt:lpstr>low</vt:lpstr>
      <vt:lpstr>high</vt:lpstr>
      <vt:lpstr>Listeria Assumptions</vt:lpstr>
      <vt:lpstr>high!Print_Area</vt:lpstr>
      <vt:lpstr>'Listeria Assumptions'!Print_Area</vt:lpstr>
      <vt:lpstr>'Listiera mean CoI'!Print_Area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Listeria monocytogenes</dc:title>
  <dc:subject>agricultural economics</dc:subject>
  <dc:creator>Sandra Hoffmann</dc:creator>
  <cp:keywords>Listeria monocytogenes, L. monocytogenes, foodborne illness, foodborne illnesses, cost estimates, disease outcomes, foodborne infections, outpatient expenditures, inpatient expenditures, medical care, medical costs, lost wages</cp:keywords>
  <cp:lastModifiedBy>WIN31TONT40</cp:lastModifiedBy>
  <cp:lastPrinted>2014-07-21T19:49:47Z</cp:lastPrinted>
  <dcterms:created xsi:type="dcterms:W3CDTF">2014-04-15T19:02:41Z</dcterms:created>
  <dcterms:modified xsi:type="dcterms:W3CDTF">2014-10-06T21:57:15Z</dcterms:modified>
</cp:coreProperties>
</file>